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1.xml" ContentType="application/vnd.openxmlformats-officedocument.drawing+xml"/>
  <Override PartName="/xl/worksheets/sheet28.xml" ContentType="application/vnd.openxmlformats-officedocument.spreadsheetml.worksheet+xml"/>
  <Override PartName="/xl/drawings/drawing2.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400" yWindow="65521" windowWidth="14445" windowHeight="11640" activeTab="0"/>
  </bookViews>
  <sheets>
    <sheet name="Schedule 1 page 1 of 2" sheetId="1" r:id="rId1"/>
    <sheet name="Schedule 1 page 2 of 2" sheetId="2" r:id="rId2"/>
    <sheet name="Schedule 2 page 1 of 3" sheetId="3" r:id="rId3"/>
    <sheet name="Schedule 2 page 2 of 3" sheetId="4" r:id="rId4"/>
    <sheet name="Schedule 2 page 3 of 3" sheetId="5" r:id="rId5"/>
    <sheet name="Schedule 3" sheetId="6" r:id="rId6"/>
    <sheet name="Schedule 4" sheetId="7" r:id="rId7"/>
    <sheet name="Schedule 5" sheetId="8" r:id="rId8"/>
    <sheet name="Schedule 6 Page 1 of 2" sheetId="9" r:id="rId9"/>
    <sheet name="Schedule 6 Page 2 of 2" sheetId="10" r:id="rId10"/>
    <sheet name="Schedule 7 page 1 of 2" sheetId="11" r:id="rId11"/>
    <sheet name="Schedule 7 page 2 of 2" sheetId="12" r:id="rId12"/>
    <sheet name="Schedule 8" sheetId="13" r:id="rId13"/>
    <sheet name="Schedule 9" sheetId="14" r:id="rId14"/>
    <sheet name="Schedule 10 page 1 of 2" sheetId="15" r:id="rId15"/>
    <sheet name="Schedule 10 page 2 of 2" sheetId="16" r:id="rId16"/>
    <sheet name="Schedule 11 page 1 of 2" sheetId="17" r:id="rId17"/>
    <sheet name="Schedule 11 page 2 of 2" sheetId="18" r:id="rId18"/>
    <sheet name="Schedule 12" sheetId="19" r:id="rId19"/>
    <sheet name="Schedule 13 Page 1 of 4" sheetId="20" r:id="rId20"/>
    <sheet name="Schedule 13 Page 2 of 4" sheetId="21" r:id="rId21"/>
    <sheet name="Schedule 13 Page 3 of 4" sheetId="22" r:id="rId22"/>
    <sheet name="Schedule 13 Page 4 of 4" sheetId="23" r:id="rId23"/>
    <sheet name="Schedule 14 page 1 of 2" sheetId="24" r:id="rId24"/>
    <sheet name="Schedule 14 page 2 of 2 " sheetId="25" r:id="rId25"/>
    <sheet name="Schedule 15 Page 1 of 3" sheetId="26" r:id="rId26"/>
    <sheet name="Schedule 15 Page 2 of 3" sheetId="27" r:id="rId27"/>
    <sheet name="Schedule 15 Page 3 of 3" sheetId="28" r:id="rId28"/>
    <sheet name="Schedule 16" sheetId="29" r:id="rId29"/>
    <sheet name="Schedule 17" sheetId="30" r:id="rId30"/>
    <sheet name="Schedule 18" sheetId="31" r:id="rId31"/>
    <sheet name="Schedule 19" sheetId="32" r:id="rId32"/>
    <sheet name="Schedule 20" sheetId="33" r:id="rId33"/>
    <sheet name="Schedule 21" sheetId="34" r:id="rId34"/>
    <sheet name="Schedule 22 page 1 of 2" sheetId="35" r:id="rId35"/>
    <sheet name="Schedule 22 page 2 of 2" sheetId="36" r:id="rId36"/>
  </sheets>
  <externalReferences>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s>
  <definedNames>
    <definedName name="__123Graph_A" localSheetId="3" hidden="1">'Schedule 2 page 2 of 3'!$C$1:$C$4</definedName>
    <definedName name="__123Graph_B" localSheetId="3" hidden="1">'Schedule 2 page 2 of 3'!$E$1:$E$4</definedName>
    <definedName name="__123Graph_C" localSheetId="3" hidden="1">'Schedule 2 page 2 of 3'!$F$1:$F$4</definedName>
    <definedName name="__123Graph_D" localSheetId="3" hidden="1">'Schedule 2 page 2 of 3'!$K$1:$K$4</definedName>
    <definedName name="_Key1" localSheetId="15" hidden="1">#REF!</definedName>
    <definedName name="_Key1" localSheetId="21" hidden="1">#REF!</definedName>
    <definedName name="_Key1" localSheetId="22" hidden="1">#REF!</definedName>
    <definedName name="_Key1" localSheetId="25" hidden="1">#REF!</definedName>
    <definedName name="_Key1" localSheetId="26" hidden="1">#REF!</definedName>
    <definedName name="_Key1" localSheetId="29" hidden="1">#REF!</definedName>
    <definedName name="_Key1" localSheetId="2" hidden="1">#REF!</definedName>
    <definedName name="_Key1" localSheetId="3" hidden="1">#REF!</definedName>
    <definedName name="_Key1" localSheetId="5" hidden="1">#REF!</definedName>
    <definedName name="_Key1" localSheetId="6" hidden="1">#REF!</definedName>
    <definedName name="_Key1" localSheetId="8" hidden="1">#REF!</definedName>
    <definedName name="_Key1" localSheetId="11" hidden="1">#REF!</definedName>
    <definedName name="_Key1" localSheetId="12" hidden="1">#REF!</definedName>
    <definedName name="_Key1" localSheetId="13" hidden="1">#REF!</definedName>
    <definedName name="_Key1" hidden="1">#REF!</definedName>
    <definedName name="_Order1" localSheetId="2" hidden="1">0</definedName>
    <definedName name="_Order1" hidden="1">255</definedName>
    <definedName name="_Regression_Int" localSheetId="3" hidden="1">1</definedName>
    <definedName name="_Regression_Out" localSheetId="15" hidden="1">'[2]A'!#REF!</definedName>
    <definedName name="_Regression_Out" localSheetId="21" hidden="1">'[2]A'!#REF!</definedName>
    <definedName name="_Regression_Out" localSheetId="22" hidden="1">'[2]A'!#REF!</definedName>
    <definedName name="_Regression_Out" localSheetId="25" hidden="1">'[6]A'!#REF!</definedName>
    <definedName name="_Regression_Out" localSheetId="26" hidden="1">'[2]A'!#REF!</definedName>
    <definedName name="_Regression_Out" localSheetId="29" hidden="1">'[6]A'!#REF!</definedName>
    <definedName name="_Regression_Out" localSheetId="2" hidden="1">'[10]A'!#REF!</definedName>
    <definedName name="_Regression_Out" localSheetId="3" hidden="1">'[2]A'!#REF!</definedName>
    <definedName name="_Regression_Out" localSheetId="5" hidden="1">'[2]A'!#REF!</definedName>
    <definedName name="_Regression_Out" localSheetId="6" hidden="1">'[2]A'!#REF!</definedName>
    <definedName name="_Regression_Out" localSheetId="8" hidden="1">'[2]A'!#REF!</definedName>
    <definedName name="_Regression_Out" localSheetId="11" hidden="1">'[2]A'!#REF!</definedName>
    <definedName name="_Regression_Out" localSheetId="12" hidden="1">'[2]A'!#REF!</definedName>
    <definedName name="_Regression_Out" localSheetId="13" hidden="1">'[2]A'!#REF!</definedName>
    <definedName name="_Regression_Out" hidden="1">'[2]A'!#REF!</definedName>
    <definedName name="_Regression_X" localSheetId="15" hidden="1">'[2]A'!#REF!</definedName>
    <definedName name="_Regression_X" localSheetId="21" hidden="1">'[2]A'!#REF!</definedName>
    <definedName name="_Regression_X" localSheetId="22" hidden="1">'[2]A'!#REF!</definedName>
    <definedName name="_Regression_X" localSheetId="25" hidden="1">'[6]A'!#REF!</definedName>
    <definedName name="_Regression_X" localSheetId="26" hidden="1">'[2]A'!#REF!</definedName>
    <definedName name="_Regression_X" localSheetId="29" hidden="1">'[6]A'!#REF!</definedName>
    <definedName name="_Regression_X" localSheetId="2" hidden="1">'[10]A'!#REF!</definedName>
    <definedName name="_Regression_X" localSheetId="3" hidden="1">'[2]A'!#REF!</definedName>
    <definedName name="_Regression_X" localSheetId="5" hidden="1">'[2]A'!#REF!</definedName>
    <definedName name="_Regression_X" localSheetId="6" hidden="1">'[2]A'!#REF!</definedName>
    <definedName name="_Regression_X" localSheetId="8" hidden="1">'[2]A'!#REF!</definedName>
    <definedName name="_Regression_X" localSheetId="11" hidden="1">'[2]A'!#REF!</definedName>
    <definedName name="_Regression_X" localSheetId="12" hidden="1">'[2]A'!#REF!</definedName>
    <definedName name="_Regression_X" localSheetId="13" hidden="1">'[2]A'!#REF!</definedName>
    <definedName name="_Regression_X" hidden="1">'[2]A'!#REF!</definedName>
    <definedName name="_Regression_Y" localSheetId="15" hidden="1">'[2]A'!#REF!</definedName>
    <definedName name="_Regression_Y" localSheetId="21" hidden="1">'[2]A'!#REF!</definedName>
    <definedName name="_Regression_Y" localSheetId="22" hidden="1">'[2]A'!#REF!</definedName>
    <definedName name="_Regression_Y" localSheetId="25" hidden="1">'[6]A'!#REF!</definedName>
    <definedName name="_Regression_Y" localSheetId="26" hidden="1">'[2]A'!#REF!</definedName>
    <definedName name="_Regression_Y" localSheetId="29" hidden="1">'[6]A'!#REF!</definedName>
    <definedName name="_Regression_Y" localSheetId="2" hidden="1">'[10]A'!#REF!</definedName>
    <definedName name="_Regression_Y" localSheetId="3" hidden="1">'[2]A'!#REF!</definedName>
    <definedName name="_Regression_Y" localSheetId="5" hidden="1">'[2]A'!#REF!</definedName>
    <definedName name="_Regression_Y" localSheetId="6" hidden="1">'[2]A'!#REF!</definedName>
    <definedName name="_Regression_Y" localSheetId="8" hidden="1">'[2]A'!#REF!</definedName>
    <definedName name="_Regression_Y" localSheetId="11" hidden="1">'[2]A'!#REF!</definedName>
    <definedName name="_Regression_Y" localSheetId="12" hidden="1">'[2]A'!#REF!</definedName>
    <definedName name="_Regression_Y" localSheetId="13" hidden="1">'[2]A'!#REF!</definedName>
    <definedName name="_Regression_Y" hidden="1">'[2]A'!#REF!</definedName>
    <definedName name="_Sort" localSheetId="15" hidden="1">#REF!</definedName>
    <definedName name="_Sort" localSheetId="21" hidden="1">#REF!</definedName>
    <definedName name="_Sort" localSheetId="22" hidden="1">#REF!</definedName>
    <definedName name="_Sort" localSheetId="25" hidden="1">#REF!</definedName>
    <definedName name="_Sort" localSheetId="26" hidden="1">#REF!</definedName>
    <definedName name="_Sort" localSheetId="29" hidden="1">#REF!</definedName>
    <definedName name="_Sort" localSheetId="2" hidden="1">'Schedule 2 page 1 of 3'!#REF!</definedName>
    <definedName name="_Sort" localSheetId="3" hidden="1">#REF!</definedName>
    <definedName name="_Sort" localSheetId="5" hidden="1">#REF!</definedName>
    <definedName name="_Sort" localSheetId="6" hidden="1">#REF!</definedName>
    <definedName name="_Sort" localSheetId="8" hidden="1">#REF!</definedName>
    <definedName name="_Sort" localSheetId="11" hidden="1">#REF!</definedName>
    <definedName name="_Sort" localSheetId="12" hidden="1">#REF!</definedName>
    <definedName name="_Sort" localSheetId="13" hidden="1">#REF!</definedName>
    <definedName name="_Sort" hidden="1">#REF!</definedName>
    <definedName name="a">"405910B1-F08E-405A-B72C-AA887D5E7435"</definedName>
    <definedName name="aadfs" localSheetId="15" hidden="1">'[3]A'!#REF!</definedName>
    <definedName name="aadfs" localSheetId="21" hidden="1">'[3]A'!#REF!</definedName>
    <definedName name="aadfs" localSheetId="22" hidden="1">'[3]A'!#REF!</definedName>
    <definedName name="aadfs" localSheetId="25" hidden="1">'[3]A'!#REF!</definedName>
    <definedName name="aadfs" localSheetId="26" hidden="1">'[3]A'!#REF!</definedName>
    <definedName name="aadfs" localSheetId="29" hidden="1">'[3]A'!#REF!</definedName>
    <definedName name="aadfs" localSheetId="2" hidden="1">'[2]A'!#REF!</definedName>
    <definedName name="aadfs" localSheetId="5" hidden="1">'[3]A'!#REF!</definedName>
    <definedName name="aadfs" localSheetId="6" hidden="1">'[3]A'!#REF!</definedName>
    <definedName name="aadfs" localSheetId="8" hidden="1">'[3]A'!#REF!</definedName>
    <definedName name="aadfs" localSheetId="11" hidden="1">'[3]A'!#REF!</definedName>
    <definedName name="aadfs" localSheetId="13" hidden="1">'[3]A'!#REF!</definedName>
    <definedName name="aadfs" hidden="1">'[3]A'!#REF!</definedName>
    <definedName name="B" localSheetId="15">'[4]A'!#REF!</definedName>
    <definedName name="B" localSheetId="21">'[4]A'!#REF!</definedName>
    <definedName name="B" localSheetId="22">'[4]A'!#REF!</definedName>
    <definedName name="B" localSheetId="26">'[4]A'!#REF!</definedName>
    <definedName name="B" localSheetId="29">'[4]A'!#REF!</definedName>
    <definedName name="B" localSheetId="5">'[4]A'!#REF!</definedName>
    <definedName name="B" localSheetId="6">'[4]A'!#REF!</definedName>
    <definedName name="B" localSheetId="8">'[4]A'!#REF!</definedName>
    <definedName name="B" localSheetId="11">'[4]A'!#REF!</definedName>
    <definedName name="B" localSheetId="12">'[4]A'!#REF!</definedName>
    <definedName name="B" localSheetId="13">'[4]A'!#REF!</definedName>
    <definedName name="B">'[4]A'!#REF!</definedName>
    <definedName name="dddd" localSheetId="15" hidden="1">'[2]A'!#REF!</definedName>
    <definedName name="dddd" localSheetId="21" hidden="1">'[2]A'!#REF!</definedName>
    <definedName name="dddd" localSheetId="22" hidden="1">'[2]A'!#REF!</definedName>
    <definedName name="dddd" localSheetId="26" hidden="1">'[2]A'!#REF!</definedName>
    <definedName name="dddd" localSheetId="29" hidden="1">'[2]A'!#REF!</definedName>
    <definedName name="dddd" localSheetId="5" hidden="1">'[2]A'!#REF!</definedName>
    <definedName name="dddd" localSheetId="6" hidden="1">'[2]A'!#REF!</definedName>
    <definedName name="dddd" localSheetId="8" hidden="1">'[2]A'!#REF!</definedName>
    <definedName name="dddd" localSheetId="11" hidden="1">'[2]A'!#REF!</definedName>
    <definedName name="dddd" localSheetId="13" hidden="1">'[2]A'!#REF!</definedName>
    <definedName name="dddd" hidden="1">'[2]A'!#REF!</definedName>
    <definedName name="GVKey">""</definedName>
    <definedName name="ind" localSheetId="21">#REF!</definedName>
    <definedName name="ind" localSheetId="22">#REF!</definedName>
    <definedName name="ind" localSheetId="25">#REF!</definedName>
    <definedName name="ind" localSheetId="26">#REF!</definedName>
    <definedName name="ind" localSheetId="29">#REF!</definedName>
    <definedName name="ind" localSheetId="2">#REF!</definedName>
    <definedName name="ind" localSheetId="3">#REF!</definedName>
    <definedName name="ind" localSheetId="5">#REF!</definedName>
    <definedName name="ind" localSheetId="6">#REF!</definedName>
    <definedName name="ind" localSheetId="8">#REF!</definedName>
    <definedName name="ind" localSheetId="11">#REF!</definedName>
    <definedName name="ind" localSheetId="12">#REF!</definedName>
    <definedName name="ind">#REF!</definedName>
    <definedName name="index" localSheetId="21">#REF!</definedName>
    <definedName name="index" localSheetId="22">#REF!</definedName>
    <definedName name="index" localSheetId="25">#REF!</definedName>
    <definedName name="index" localSheetId="26">#REF!</definedName>
    <definedName name="index" localSheetId="29">#REF!</definedName>
    <definedName name="index" localSheetId="2">#REF!</definedName>
    <definedName name="index" localSheetId="3">#REF!</definedName>
    <definedName name="index" localSheetId="5">#REF!</definedName>
    <definedName name="index" localSheetId="6">#REF!</definedName>
    <definedName name="index" localSheetId="8">#REF!</definedName>
    <definedName name="index" localSheetId="11">#REF!</definedName>
    <definedName name="index" localSheetId="12">#REF!</definedName>
    <definedName name="index">#REF!</definedName>
    <definedName name="ListOffset" hidden="1">1</definedName>
    <definedName name="monthyear">'[5]prccd'!$A$8:$A$313</definedName>
    <definedName name="_xlnm.Print_Area" localSheetId="0">'Schedule 1 page 1 of 2'!$A$1:$O$45</definedName>
    <definedName name="_xlnm.Print_Area" localSheetId="17">'Schedule 11 page 2 of 2'!$A$1:$U$14</definedName>
    <definedName name="_xlnm.Print_Area" localSheetId="18">'Schedule 12'!$A$1:$M$32</definedName>
    <definedName name="_xlnm.Print_Area" localSheetId="19">'Schedule 13 Page 1 of 4'!$A$1:$G$40</definedName>
    <definedName name="_xlnm.Print_Area" localSheetId="20">'Schedule 13 Page 2 of 4'!$A$1:$G$53</definedName>
    <definedName name="_xlnm.Print_Area" localSheetId="21">'Schedule 13 Page 3 of 4'!$A$1:$G$40</definedName>
    <definedName name="_xlnm.Print_Area" localSheetId="22">'Schedule 13 Page 4 of 4'!$A$1:$G$51</definedName>
    <definedName name="_xlnm.Print_Area" localSheetId="25">'Schedule 15 Page 1 of 3'!$A$1:$E$45</definedName>
    <definedName name="_xlnm.Print_Area" localSheetId="26">'Schedule 15 Page 2 of 3'!$A$1:$K$26</definedName>
    <definedName name="_xlnm.Print_Area" localSheetId="27">'Schedule 15 Page 3 of 3'!$A$1:$K$51</definedName>
    <definedName name="_xlnm.Print_Area" localSheetId="29">'Schedule 17'!$A$1:$J$34</definedName>
    <definedName name="_xlnm.Print_Area" localSheetId="2">'Schedule 2 page 1 of 3'!$A$1:$K$51</definedName>
    <definedName name="_xlnm.Print_Area" localSheetId="3">'Schedule 2 page 2 of 3'!$A$1:$V$40</definedName>
    <definedName name="_xlnm.Print_Area" localSheetId="34">'Schedule 22 page 1 of 2'!$A$1:$M$38</definedName>
    <definedName name="_xlnm.Print_Area" localSheetId="35">'Schedule 22 page 2 of 2'!$A$1:$K$39</definedName>
    <definedName name="_xlnm.Print_Area" localSheetId="5">'Schedule 3'!$A$1:$H$53</definedName>
    <definedName name="_xlnm.Print_Area" localSheetId="6">'Schedule 4'!$A$1:$D$56</definedName>
    <definedName name="_xlnm.Print_Area" localSheetId="10">'Schedule 7 page 1 of 2'!$A$1:$C$31</definedName>
    <definedName name="_xlnm.Print_Area" localSheetId="11">'Schedule 7 page 2 of 2'!$A$1:$C$34</definedName>
    <definedName name="_xlnm.Print_Area" localSheetId="12">'Schedule 8'!$A$1:$P$28</definedName>
    <definedName name="_xlnm.Print_Area" localSheetId="13">'Schedule 9'!$A$1:$K$19</definedName>
    <definedName name="Print_Area_MI" localSheetId="21">#REF!</definedName>
    <definedName name="Print_Area_MI" localSheetId="22">#REF!</definedName>
    <definedName name="Print_Area_MI" localSheetId="25">#REF!</definedName>
    <definedName name="Print_Area_MI" localSheetId="26">#REF!</definedName>
    <definedName name="Print_Area_MI" localSheetId="29">#REF!</definedName>
    <definedName name="Print_Area_MI" localSheetId="2">'Schedule 2 page 1 of 3'!$A$1:$I$47</definedName>
    <definedName name="Print_Area_MI" localSheetId="3">'Schedule 2 page 2 of 3'!$A$1:$K$41</definedName>
    <definedName name="Print_Area_MI" localSheetId="5">#REF!</definedName>
    <definedName name="Print_Area_MI" localSheetId="6">#REF!</definedName>
    <definedName name="Print_Area_MI" localSheetId="8">#REF!</definedName>
    <definedName name="Print_Area_MI" localSheetId="11">#REF!</definedName>
    <definedName name="Print_Area_MI" localSheetId="12">#REF!</definedName>
    <definedName name="Print_Area_MI">#REF!</definedName>
    <definedName name="roe" localSheetId="21">#REF!</definedName>
    <definedName name="roe" localSheetId="22">#REF!</definedName>
    <definedName name="roe" localSheetId="25">#REF!</definedName>
    <definedName name="roe" localSheetId="26">#REF!</definedName>
    <definedName name="roe" localSheetId="29">#REF!</definedName>
    <definedName name="roe" localSheetId="2">#REF!</definedName>
    <definedName name="roe" localSheetId="3">#REF!</definedName>
    <definedName name="roe" localSheetId="5">#REF!</definedName>
    <definedName name="roe" localSheetId="6">#REF!</definedName>
    <definedName name="roe" localSheetId="8">#REF!</definedName>
    <definedName name="roe" localSheetId="11">#REF!</definedName>
    <definedName name="roe" localSheetId="12">#REF!</definedName>
    <definedName name="roe">#REF!</definedName>
    <definedName name="Set">" "</definedName>
    <definedName name="SPSet">"current"</definedName>
    <definedName name="SPWS_WBID" localSheetId="15">"51B0689F-94B5-4B51-9480-79454F5811D3"</definedName>
    <definedName name="SPWS_WBID" localSheetId="25">"6DBA8736-8AB9-11D3-BC35-0000C0EB10E9"</definedName>
    <definedName name="SPWS_WBID" localSheetId="29">"6DBA8729-8AB9-11D3-BC35-0000C0EB10E9"</definedName>
    <definedName name="SPWS_WBID" localSheetId="2">"4F264364-9B46-11D3-BC35-0000C0EB10E9"</definedName>
    <definedName name="SPWS_WBID" localSheetId="3">"6DBA8729-8AB9-11D3-BC35-0000C0EB10E9"</definedName>
    <definedName name="SPWS_WBID" localSheetId="6">"4F264360-9B46-11D3-BC35-0000C0EB10E9"</definedName>
    <definedName name="SPWS_WBID" localSheetId="10">"4F264381-9B46-11D3-BC35-0000C0EB10E9"</definedName>
    <definedName name="SPWS_WBID" localSheetId="11">"4F264381-9B46-11D3-BC35-0000C0EB10E9"</definedName>
    <definedName name="SPWS_WBID" localSheetId="12">"6DBA8729-8AB9-11D3-BC35-0000C0EB10E9"</definedName>
    <definedName name="SPWS_WBID" localSheetId="13">"4F264381-9B46-11D3-BC35-0000C0EB10E9"</definedName>
    <definedName name="SPWS_WBID">"405910B1-F08E-405A-B72C-AA887D5E7435"</definedName>
    <definedName name="SPWS_WSID" localSheetId="15" hidden="1">"0A0BF12B-DB30-4144-859C-6BE9FA46299B"</definedName>
    <definedName name="SPWS_WSID" localSheetId="25" hidden="1">"6DBA8737-8AB9-11D3-BC35-0000C0EB10E9"</definedName>
    <definedName name="SPWS_WSID" localSheetId="6" hidden="1">"4F264361-9B46-11D3-BC35-0000C0EB10E9"</definedName>
    <definedName name="Ticker">" "</definedName>
    <definedName name="U" localSheetId="21">#REF!</definedName>
    <definedName name="U" localSheetId="22">#REF!</definedName>
    <definedName name="U" localSheetId="25">#REF!</definedName>
    <definedName name="U" localSheetId="26">#REF!</definedName>
    <definedName name="U" localSheetId="29">#REF!</definedName>
    <definedName name="U" localSheetId="5">#REF!</definedName>
    <definedName name="U" localSheetId="6">#REF!</definedName>
    <definedName name="U" localSheetId="8">#REF!</definedName>
    <definedName name="U" localSheetId="11">#REF!</definedName>
    <definedName name="U">#REF!</definedName>
    <definedName name="whatever" localSheetId="15" hidden="1">'[6]A'!#REF!</definedName>
    <definedName name="whatever" localSheetId="21" hidden="1">'[6]A'!#REF!</definedName>
    <definedName name="whatever" localSheetId="22" hidden="1">'[6]A'!#REF!</definedName>
    <definedName name="whatever" localSheetId="25" hidden="1">'[6]A'!#REF!</definedName>
    <definedName name="whatever" localSheetId="26" hidden="1">'[6]A'!#REF!</definedName>
    <definedName name="whatever" localSheetId="29" hidden="1">'[6]A'!#REF!</definedName>
    <definedName name="whatever" localSheetId="5" hidden="1">'[6]A'!#REF!</definedName>
    <definedName name="whatever" localSheetId="6" hidden="1">'[6]A'!#REF!</definedName>
    <definedName name="whatever" localSheetId="8" hidden="1">'[6]A'!#REF!</definedName>
    <definedName name="whatever" localSheetId="11" hidden="1">'[6]A'!#REF!</definedName>
    <definedName name="whatever" localSheetId="13" hidden="1">'[6]A'!#REF!</definedName>
    <definedName name="whatever" hidden="1">'[6]A'!#REF!</definedName>
    <definedName name="year" localSheetId="21">#REF!</definedName>
    <definedName name="year" localSheetId="22">#REF!</definedName>
    <definedName name="year" localSheetId="25">#REF!</definedName>
    <definedName name="year" localSheetId="26">#REF!</definedName>
    <definedName name="year" localSheetId="29">#REF!</definedName>
    <definedName name="year" localSheetId="2">#REF!</definedName>
    <definedName name="year" localSheetId="3">#REF!</definedName>
    <definedName name="year" localSheetId="5">#REF!</definedName>
    <definedName name="year" localSheetId="6">#REF!</definedName>
    <definedName name="year" localSheetId="8">#REF!</definedName>
    <definedName name="year" localSheetId="11">#REF!</definedName>
    <definedName name="year" localSheetId="12">#REF!</definedName>
    <definedName name="year">#REF!</definedName>
    <definedName name="yyy" localSheetId="21">#REF!</definedName>
    <definedName name="yyy" localSheetId="22">#REF!</definedName>
    <definedName name="yyy" localSheetId="25">#REF!</definedName>
    <definedName name="yyy" localSheetId="26">#REF!</definedName>
    <definedName name="yyy" localSheetId="29">#REF!</definedName>
    <definedName name="yyy" localSheetId="5">#REF!</definedName>
    <definedName name="yyy" localSheetId="6">#REF!</definedName>
    <definedName name="yyy" localSheetId="8">#REF!</definedName>
    <definedName name="yyy" localSheetId="11">#REF!</definedName>
    <definedName name="yyy">#REF!</definedName>
  </definedNames>
  <calcPr fullCalcOnLoad="1"/>
</workbook>
</file>

<file path=xl/sharedStrings.xml><?xml version="1.0" encoding="utf-8"?>
<sst xmlns="http://schemas.openxmlformats.org/spreadsheetml/2006/main" count="1847" uniqueCount="790">
  <si>
    <t>Source:  Regulatory Decisions.</t>
  </si>
  <si>
    <t>5/07; 12/09</t>
  </si>
  <si>
    <t xml:space="preserve">Canada </t>
  </si>
  <si>
    <t>Stock Return</t>
  </si>
  <si>
    <t>Bond Total Return</t>
  </si>
  <si>
    <t>Risk Premium</t>
  </si>
  <si>
    <t>Bond Income Return</t>
  </si>
  <si>
    <t>United States</t>
  </si>
  <si>
    <t>(Arithmetic Averages)</t>
  </si>
  <si>
    <t xml:space="preserve"> </t>
  </si>
  <si>
    <t>2004</t>
  </si>
  <si>
    <t>Average</t>
  </si>
  <si>
    <t>S&amp;P / TSX Composite</t>
  </si>
  <si>
    <t>10 Sector Indices</t>
  </si>
  <si>
    <t>Consumer Discretionary</t>
  </si>
  <si>
    <t>Consumer Staples</t>
  </si>
  <si>
    <t>Energy</t>
  </si>
  <si>
    <t>Financials</t>
  </si>
  <si>
    <t>Health Care</t>
  </si>
  <si>
    <t>Industrials</t>
  </si>
  <si>
    <t>Information Technology</t>
  </si>
  <si>
    <t>Materials</t>
  </si>
  <si>
    <t>Telecommunication Services</t>
  </si>
  <si>
    <t>Utilities</t>
  </si>
  <si>
    <t>Mean</t>
  </si>
  <si>
    <t>Median</t>
  </si>
  <si>
    <t>Ratios of Standard Deviations</t>
  </si>
  <si>
    <t>S&amp;P/TSX Utilities Index as a Percent of:</t>
  </si>
  <si>
    <t>10 Sector Indices (Mean)</t>
  </si>
  <si>
    <t>10 Sector Indices (Median)</t>
  </si>
  <si>
    <t>5-YEAR PRICE BETAS FOR S&amp;P/TSX SECTOR INDICES</t>
  </si>
  <si>
    <t>S&amp;P/TSX COMPOSITE SECTOR COMPOUND RETURNS AND BETAS</t>
  </si>
  <si>
    <t>88-97</t>
  </si>
  <si>
    <t>HISTORIC UTILITY EQUITY RISK PREMIUMS</t>
  </si>
  <si>
    <t>Utilities Index Return</t>
  </si>
  <si>
    <t>S&amp;P / Moody's Gas</t>
  </si>
  <si>
    <t>Distribution Index Return</t>
  </si>
  <si>
    <t>S&amp;P/Moody's</t>
  </si>
  <si>
    <t>Electric Index Return</t>
  </si>
  <si>
    <t>(Annual Averages of Monthly Data)</t>
  </si>
  <si>
    <t>I/B/E/S EPS Growth Forecast</t>
  </si>
  <si>
    <t>Means for Long Treasury Yields:</t>
  </si>
  <si>
    <t>Means:</t>
  </si>
  <si>
    <t xml:space="preserve">Equity Risk Premium </t>
  </si>
  <si>
    <t>t-statistics:</t>
  </si>
  <si>
    <t>Where Spread</t>
  </si>
  <si>
    <t xml:space="preserve">                               Value Line                            </t>
  </si>
  <si>
    <t xml:space="preserve">                     S &amp; P                     </t>
  </si>
  <si>
    <t>Moody's</t>
  </si>
  <si>
    <t xml:space="preserve">Safety </t>
  </si>
  <si>
    <t>Excellent</t>
  </si>
  <si>
    <t>A-</t>
  </si>
  <si>
    <t>Baa1</t>
  </si>
  <si>
    <t>A</t>
  </si>
  <si>
    <t>A3</t>
  </si>
  <si>
    <t>BBB+</t>
  </si>
  <si>
    <t>(BASED ON ANALYSTS' EARNINGS GROWTH FORECASTS)</t>
  </si>
  <si>
    <t>Company</t>
  </si>
  <si>
    <t>(1)</t>
  </si>
  <si>
    <t>(2)</t>
  </si>
  <si>
    <t>(3)</t>
  </si>
  <si>
    <t>(4)</t>
  </si>
  <si>
    <t>(5)</t>
  </si>
  <si>
    <t>(SUSTAINABLE GROWTH)</t>
  </si>
  <si>
    <t>(6)</t>
  </si>
  <si>
    <t>(7)</t>
  </si>
  <si>
    <t>(8)</t>
  </si>
  <si>
    <t>(9)</t>
  </si>
  <si>
    <t xml:space="preserve">    financing that accrues to existing shareholders [ 1- B/M ].</t>
  </si>
  <si>
    <t>(THREE-STAGE MODEL)</t>
  </si>
  <si>
    <t>Formula for After-Tax Weighted Average Cost of Capital:</t>
  </si>
  <si>
    <t xml:space="preserve">  =</t>
  </si>
  <si>
    <t>(Debt Cost)(1-tax rate)(Debt Ratio) + (Equity Cost)(Equity Ratio)</t>
  </si>
  <si>
    <t>APPROACH 1:</t>
  </si>
  <si>
    <t>=</t>
  </si>
  <si>
    <t>Where</t>
  </si>
  <si>
    <t>LL  = less levered (lower debt ratio)</t>
  </si>
  <si>
    <t>ML = more levered (higher debt ratio)</t>
  </si>
  <si>
    <t>ASSUMPTIONS:</t>
  </si>
  <si>
    <t>Debt Cost</t>
  </si>
  <si>
    <t>Equity Cost</t>
  </si>
  <si>
    <t>Tax Rate</t>
  </si>
  <si>
    <t>CEQ Ratio</t>
  </si>
  <si>
    <t>Debt Ratio</t>
  </si>
  <si>
    <t>STEPS:</t>
  </si>
  <si>
    <t>APPROACH 2:</t>
  </si>
  <si>
    <t>After-Tax Cost of Capital Falls as Debt Ratio Increases; Cost of Equity Increases</t>
  </si>
  <si>
    <t>LL,ML as before</t>
  </si>
  <si>
    <t>t = tax rate</t>
  </si>
  <si>
    <t>D = debt ratio</t>
  </si>
  <si>
    <t>1.</t>
  </si>
  <si>
    <t>2.</t>
  </si>
  <si>
    <t>3.</t>
  </si>
  <si>
    <t>4.</t>
  </si>
  <si>
    <t>NA</t>
  </si>
  <si>
    <t>S&amp;P</t>
  </si>
  <si>
    <t>DBRS</t>
  </si>
  <si>
    <t>TSE 300 SUB-INDEX COMPOUND RETURNS AND BETAS</t>
  </si>
  <si>
    <t>56-03</t>
  </si>
  <si>
    <t>56-97</t>
  </si>
  <si>
    <t>64-73</t>
  </si>
  <si>
    <t>74-83</t>
  </si>
  <si>
    <t>84-93</t>
  </si>
  <si>
    <t>94-03</t>
  </si>
  <si>
    <t>Metals/Minerals</t>
  </si>
  <si>
    <t>Gold/Precious Metals</t>
  </si>
  <si>
    <t>Oil and Gas</t>
  </si>
  <si>
    <t>Paper/Forest Products</t>
  </si>
  <si>
    <t>Consumer Products</t>
  </si>
  <si>
    <t>Industrial Products</t>
  </si>
  <si>
    <t>Transportation/Environmental</t>
  </si>
  <si>
    <t>Pipelines</t>
  </si>
  <si>
    <t>Communications/Media</t>
  </si>
  <si>
    <t>Merchandising</t>
  </si>
  <si>
    <t>Finance</t>
  </si>
  <si>
    <t>Conglomerates</t>
  </si>
  <si>
    <t>Business Risk Profile</t>
  </si>
  <si>
    <t>Debt Rating</t>
  </si>
  <si>
    <r>
      <t xml:space="preserve">Annualized Last </t>
    </r>
    <r>
      <rPr>
        <b/>
        <u val="single"/>
        <sz val="10"/>
        <rFont val="Arial"/>
        <family val="2"/>
      </rPr>
      <t>Paid Dividend</t>
    </r>
  </si>
  <si>
    <r>
      <t xml:space="preserve">DCF Cost of </t>
    </r>
    <r>
      <rPr>
        <b/>
        <u val="single"/>
        <sz val="10"/>
        <rFont val="Arial"/>
        <family val="2"/>
      </rPr>
      <t>Equity</t>
    </r>
    <r>
      <rPr>
        <b/>
        <sz val="10"/>
        <rFont val="Arial"/>
        <family val="2"/>
      </rPr>
      <t xml:space="preserve"> </t>
    </r>
    <r>
      <rPr>
        <b/>
        <vertAlign val="superscript"/>
        <sz val="10"/>
        <rFont val="Arial"/>
        <family val="2"/>
      </rPr>
      <t xml:space="preserve">2/ </t>
    </r>
  </si>
  <si>
    <t>Growth Rates</t>
  </si>
  <si>
    <r>
      <t xml:space="preserve">Stage 2:
Average of 
</t>
    </r>
    <r>
      <rPr>
        <b/>
        <u val="single"/>
        <sz val="10"/>
        <rFont val="Arial"/>
        <family val="2"/>
      </rPr>
      <t>Stage 1 &amp; 3</t>
    </r>
  </si>
  <si>
    <r>
      <t xml:space="preserve">Stage 3:
</t>
    </r>
    <r>
      <rPr>
        <b/>
        <u val="single"/>
        <sz val="10"/>
        <rFont val="Arial"/>
        <family val="2"/>
      </rPr>
      <t>GDP Growth</t>
    </r>
    <r>
      <rPr>
        <b/>
        <vertAlign val="superscript"/>
        <sz val="10"/>
        <rFont val="Arial"/>
        <family val="2"/>
      </rPr>
      <t xml:space="preserve"> 1/</t>
    </r>
  </si>
  <si>
    <t>HISTORIC EQUITY MARKET RISK PREMIUMS</t>
  </si>
  <si>
    <t>Five Year Periods Ending:</t>
  </si>
  <si>
    <t>QUANTIFICATION OF IMPACT ON EQUITY RETURN REQUIREMENT FOR DIFFERENCE
 BETWEEN MARKET VALUE AND BOOK VALUE CAPITAL STRUCTURES:</t>
  </si>
  <si>
    <r>
      <rPr>
        <b/>
        <sz val="10"/>
        <rFont val="Arial"/>
        <family val="2"/>
      </rPr>
      <t xml:space="preserve">DCF Cost of </t>
    </r>
    <r>
      <rPr>
        <b/>
        <u val="single"/>
        <sz val="10"/>
        <rFont val="Arial"/>
        <family val="2"/>
      </rPr>
      <t xml:space="preserve">Equity </t>
    </r>
    <r>
      <rPr>
        <b/>
        <u val="single"/>
        <vertAlign val="superscript"/>
        <sz val="10"/>
        <rFont val="Arial"/>
        <family val="2"/>
      </rPr>
      <t xml:space="preserve">2/ </t>
    </r>
  </si>
  <si>
    <t>BETAS FOR REGULATED CANADIAN UTILITIES</t>
  </si>
  <si>
    <t>COMPANY</t>
  </si>
  <si>
    <t>Canadian Utilities</t>
  </si>
  <si>
    <t>na</t>
  </si>
  <si>
    <t xml:space="preserve">TSE Gas/Electric Index </t>
  </si>
  <si>
    <t>S&amp;P/TSX Utilities</t>
  </si>
  <si>
    <r>
      <t>1/</t>
    </r>
    <r>
      <rPr>
        <sz val="10"/>
        <rFont val="Arial"/>
        <family val="2"/>
      </rPr>
      <t xml:space="preserve"> Due to its purchase by Kinder Morgan, Terasen betas are calculated through November 2005.</t>
    </r>
  </si>
  <si>
    <t>Emera Inc.</t>
  </si>
  <si>
    <t>Enbridge Inc.</t>
  </si>
  <si>
    <t>Fortis Inc.</t>
  </si>
  <si>
    <r>
      <rPr>
        <b/>
        <sz val="10"/>
        <rFont val="Arial"/>
        <family val="2"/>
      </rPr>
      <t xml:space="preserve">Annualized Last </t>
    </r>
    <r>
      <rPr>
        <b/>
        <u val="single"/>
        <sz val="10"/>
        <rFont val="Arial"/>
        <family val="2"/>
      </rPr>
      <t>Dividend Paid</t>
    </r>
  </si>
  <si>
    <r>
      <rPr>
        <b/>
        <sz val="10"/>
        <rFont val="Arial"/>
        <family val="2"/>
      </rPr>
      <t xml:space="preserve">Expected </t>
    </r>
    <r>
      <rPr>
        <b/>
        <u val="single"/>
        <sz val="10"/>
        <rFont val="Arial"/>
        <family val="2"/>
      </rPr>
      <t xml:space="preserve">Dividend Yield </t>
    </r>
    <r>
      <rPr>
        <b/>
        <u val="single"/>
        <vertAlign val="superscript"/>
        <sz val="10"/>
        <rFont val="Arial"/>
        <family val="2"/>
      </rPr>
      <t>1/</t>
    </r>
  </si>
  <si>
    <r>
      <rPr>
        <b/>
        <sz val="10"/>
        <rFont val="Arial"/>
        <family val="2"/>
      </rPr>
      <t xml:space="preserve">Forecast Return on </t>
    </r>
    <r>
      <rPr>
        <b/>
        <u val="single"/>
        <sz val="10"/>
        <rFont val="Arial"/>
        <family val="2"/>
      </rPr>
      <t>Common Equity</t>
    </r>
  </si>
  <si>
    <r>
      <rPr>
        <b/>
        <sz val="10"/>
        <rFont val="Arial"/>
        <family val="2"/>
      </rPr>
      <t xml:space="preserve">Forecast Earnings </t>
    </r>
    <r>
      <rPr>
        <b/>
        <u val="single"/>
        <sz val="10"/>
        <rFont val="Arial"/>
        <family val="2"/>
      </rPr>
      <t>Retention Rate</t>
    </r>
  </si>
  <si>
    <r>
      <rPr>
        <b/>
        <sz val="10"/>
        <rFont val="Arial"/>
        <family val="2"/>
      </rPr>
      <t xml:space="preserve">DCF Cost </t>
    </r>
    <r>
      <rPr>
        <b/>
        <u val="single"/>
        <sz val="10"/>
        <rFont val="Arial"/>
        <family val="2"/>
      </rPr>
      <t xml:space="preserve">of Equity </t>
    </r>
    <r>
      <rPr>
        <b/>
        <u val="single"/>
        <vertAlign val="superscript"/>
        <sz val="10"/>
        <rFont val="Arial"/>
        <family val="2"/>
      </rPr>
      <t xml:space="preserve">5/ </t>
    </r>
  </si>
  <si>
    <r>
      <t>WACC</t>
    </r>
    <r>
      <rPr>
        <vertAlign val="subscript"/>
        <sz val="12"/>
        <rFont val="Arial"/>
        <family val="2"/>
      </rPr>
      <t>AT</t>
    </r>
  </si>
  <si>
    <r>
      <t>The after-tax weighted average cost of capital (WACC</t>
    </r>
    <r>
      <rPr>
        <vertAlign val="subscript"/>
        <sz val="12"/>
        <rFont val="Arial"/>
        <family val="2"/>
      </rPr>
      <t>AT</t>
    </r>
    <r>
      <rPr>
        <sz val="12"/>
        <rFont val="Arial"/>
        <family val="2"/>
      </rPr>
      <t>) is invariant to changes in the capital structure.  The cost of equity increases as leverage (debt ratio) increases, but the WACC</t>
    </r>
    <r>
      <rPr>
        <vertAlign val="subscript"/>
        <sz val="12"/>
        <rFont val="Arial"/>
        <family val="2"/>
      </rPr>
      <t>AT</t>
    </r>
    <r>
      <rPr>
        <sz val="12"/>
        <rFont val="Arial"/>
        <family val="2"/>
      </rPr>
      <t xml:space="preserve"> stays the same.</t>
    </r>
  </si>
  <si>
    <r>
      <t>WACC</t>
    </r>
    <r>
      <rPr>
        <vertAlign val="subscript"/>
        <sz val="12"/>
        <rFont val="Arial"/>
        <family val="2"/>
      </rPr>
      <t>AT(LL)</t>
    </r>
  </si>
  <si>
    <r>
      <t>WACC</t>
    </r>
    <r>
      <rPr>
        <vertAlign val="subscript"/>
        <sz val="12"/>
        <rFont val="Arial"/>
        <family val="2"/>
      </rPr>
      <t>AT(ML)</t>
    </r>
  </si>
  <si>
    <r>
      <t>1.                  Estimate WACC</t>
    </r>
    <r>
      <rPr>
        <vertAlign val="subscript"/>
        <sz val="12"/>
        <rFont val="Arial"/>
        <family val="2"/>
      </rPr>
      <t xml:space="preserve">AT  </t>
    </r>
    <r>
      <rPr>
        <sz val="12"/>
        <rFont val="Arial"/>
        <family val="2"/>
      </rPr>
      <t xml:space="preserve">for the less levered sample </t>
    </r>
  </si>
  <si>
    <r>
      <t>WACC</t>
    </r>
    <r>
      <rPr>
        <vertAlign val="subscript"/>
        <sz val="12"/>
        <rFont val="Arial"/>
        <family val="2"/>
      </rPr>
      <t>AT</t>
    </r>
    <r>
      <rPr>
        <sz val="12"/>
        <rFont val="Arial"/>
        <family val="2"/>
      </rPr>
      <t xml:space="preserve"> unchanged</t>
    </r>
  </si>
  <si>
    <r>
      <t>WACC</t>
    </r>
    <r>
      <rPr>
        <vertAlign val="subscript"/>
        <sz val="12"/>
        <rFont val="Arial"/>
        <family val="2"/>
      </rPr>
      <t>AT(ML)</t>
    </r>
    <r>
      <rPr>
        <sz val="12"/>
        <rFont val="Arial"/>
        <family val="2"/>
      </rPr>
      <t xml:space="preserve">  x</t>
    </r>
  </si>
  <si>
    <r>
      <t>(1-tD</t>
    </r>
    <r>
      <rPr>
        <vertAlign val="subscript"/>
        <sz val="12"/>
        <rFont val="Arial"/>
        <family val="2"/>
      </rPr>
      <t>LL</t>
    </r>
    <r>
      <rPr>
        <sz val="12"/>
        <rFont val="Arial"/>
        <family val="2"/>
      </rPr>
      <t>)</t>
    </r>
  </si>
  <si>
    <r>
      <t>(1-tD</t>
    </r>
    <r>
      <rPr>
        <vertAlign val="subscript"/>
        <sz val="12"/>
        <rFont val="Arial"/>
        <family val="2"/>
      </rPr>
      <t>ML</t>
    </r>
    <r>
      <rPr>
        <sz val="12"/>
        <rFont val="Arial"/>
        <family val="2"/>
      </rPr>
      <t>)</t>
    </r>
  </si>
  <si>
    <r>
      <t>Estimate WACC</t>
    </r>
    <r>
      <rPr>
        <vertAlign val="subscript"/>
        <sz val="12"/>
        <rFont val="Arial"/>
        <family val="2"/>
      </rPr>
      <t xml:space="preserve">AT  </t>
    </r>
    <r>
      <rPr>
        <sz val="12"/>
        <rFont val="Arial"/>
        <family val="2"/>
      </rPr>
      <t xml:space="preserve">for less levered sample (common equity ratio </t>
    </r>
  </si>
  <si>
    <r>
      <t>Estimate WACC</t>
    </r>
    <r>
      <rPr>
        <vertAlign val="subscript"/>
        <sz val="12"/>
        <rFont val="Arial"/>
        <family val="2"/>
      </rPr>
      <t xml:space="preserve">AT </t>
    </r>
    <r>
      <rPr>
        <sz val="12"/>
        <rFont val="Arial"/>
        <family val="2"/>
      </rPr>
      <t xml:space="preserve"> for more levered </t>
    </r>
  </si>
  <si>
    <r>
      <t>WACC</t>
    </r>
    <r>
      <rPr>
        <vertAlign val="subscript"/>
        <sz val="12"/>
        <rFont val="Arial"/>
        <family val="2"/>
      </rPr>
      <t>AT(ML)</t>
    </r>
    <r>
      <rPr>
        <sz val="12"/>
        <rFont val="Arial"/>
        <family val="2"/>
      </rPr>
      <t xml:space="preserve"> = WACC</t>
    </r>
    <r>
      <rPr>
        <vertAlign val="subscript"/>
        <sz val="12"/>
        <rFont val="Arial"/>
        <family val="2"/>
      </rPr>
      <t>AT(LL)</t>
    </r>
    <r>
      <rPr>
        <sz val="12"/>
        <rFont val="Arial"/>
        <family val="2"/>
      </rPr>
      <t xml:space="preserve"> x (1-t x Debt Ratio</t>
    </r>
    <r>
      <rPr>
        <vertAlign val="subscript"/>
        <sz val="12"/>
        <rFont val="Arial"/>
        <family val="2"/>
      </rPr>
      <t>ML</t>
    </r>
    <r>
      <rPr>
        <sz val="12"/>
        <rFont val="Arial"/>
        <family val="2"/>
      </rPr>
      <t>)/(1-t x Debt Ratio</t>
    </r>
    <r>
      <rPr>
        <vertAlign val="subscript"/>
        <sz val="12"/>
        <rFont val="Arial"/>
        <family val="2"/>
      </rPr>
      <t>LL</t>
    </r>
    <r>
      <rPr>
        <sz val="12"/>
        <rFont val="Arial"/>
        <family val="2"/>
      </rPr>
      <t>)</t>
    </r>
  </si>
  <si>
    <r>
      <t>Estimate Cost of Equity at new WACC</t>
    </r>
    <r>
      <rPr>
        <vertAlign val="subscript"/>
        <sz val="12"/>
        <rFont val="Arial"/>
        <family val="2"/>
      </rPr>
      <t>AT</t>
    </r>
    <r>
      <rPr>
        <sz val="12"/>
        <rFont val="Arial"/>
        <family val="2"/>
      </rPr>
      <t xml:space="preserve"> for more levered firm:</t>
    </r>
  </si>
  <si>
    <r>
      <t>WACC</t>
    </r>
    <r>
      <rPr>
        <vertAlign val="subscript"/>
        <sz val="12"/>
        <rFont val="Arial"/>
        <family val="2"/>
      </rPr>
      <t>AT(ML)</t>
    </r>
    <r>
      <rPr>
        <sz val="12"/>
        <rFont val="Arial"/>
        <family val="2"/>
      </rPr>
      <t xml:space="preserve"> = (Debt Cost)(1-tax rate)(Debt Ratio</t>
    </r>
    <r>
      <rPr>
        <vertAlign val="subscript"/>
        <sz val="12"/>
        <rFont val="Arial"/>
        <family val="2"/>
      </rPr>
      <t>ML</t>
    </r>
    <r>
      <rPr>
        <sz val="12"/>
        <rFont val="Arial"/>
        <family val="2"/>
      </rPr>
      <t>) + (Equity Cost)(Equity Ratio</t>
    </r>
    <r>
      <rPr>
        <vertAlign val="subscript"/>
        <sz val="12"/>
        <rFont val="Arial"/>
        <family val="2"/>
      </rPr>
      <t>ML</t>
    </r>
    <r>
      <rPr>
        <sz val="12"/>
        <rFont val="Arial"/>
        <family val="2"/>
      </rPr>
      <t>)</t>
    </r>
  </si>
  <si>
    <t>TREND IN INTEREST RATES AND OUTSTANDING BOND YIELDS</t>
  </si>
  <si>
    <t>(Percent Per Annum)</t>
  </si>
  <si>
    <t>Government Securities</t>
  </si>
  <si>
    <t>10 Year</t>
  </si>
  <si>
    <t>Long-Term</t>
  </si>
  <si>
    <t>Canada Bonds</t>
  </si>
  <si>
    <t>Canadian</t>
  </si>
  <si>
    <t>Moody's U.S. Utility</t>
  </si>
  <si>
    <t>Exchange Rates</t>
  </si>
  <si>
    <t>T-Bills</t>
  </si>
  <si>
    <t xml:space="preserve">Over 10 </t>
  </si>
  <si>
    <t xml:space="preserve">Inflation </t>
  </si>
  <si>
    <t>A-Rated</t>
  </si>
  <si>
    <t>A-Rated Spread</t>
  </si>
  <si>
    <t>(Canadian dollars</t>
  </si>
  <si>
    <t>Year</t>
  </si>
  <si>
    <t>U.S.</t>
  </si>
  <si>
    <t>Indexed Bonds</t>
  </si>
  <si>
    <t>Over Long Canadas</t>
  </si>
  <si>
    <t>A-Rated Bonds</t>
  </si>
  <si>
    <t>in U.S. funds)</t>
  </si>
  <si>
    <t>Annual</t>
  </si>
  <si>
    <t>1990</t>
  </si>
  <si>
    <t>1991</t>
  </si>
  <si>
    <t>1992</t>
  </si>
  <si>
    <t>1993</t>
  </si>
  <si>
    <t>1994</t>
  </si>
  <si>
    <t>1995</t>
  </si>
  <si>
    <t>1996</t>
  </si>
  <si>
    <t>1997</t>
  </si>
  <si>
    <t>1998</t>
  </si>
  <si>
    <t>1999</t>
  </si>
  <si>
    <t xml:space="preserve">     a series of liquid long-term utility bonds maintained by Foster Associates from September 2000 forward.</t>
  </si>
  <si>
    <t>T-BILLS</t>
  </si>
  <si>
    <t>q1</t>
  </si>
  <si>
    <t>q2</t>
  </si>
  <si>
    <t>q3</t>
  </si>
  <si>
    <t>q4</t>
  </si>
  <si>
    <t>Jan</t>
  </si>
  <si>
    <t>Feb</t>
  </si>
  <si>
    <t>Mar</t>
  </si>
  <si>
    <t>Apr</t>
  </si>
  <si>
    <t>May</t>
  </si>
  <si>
    <t>Jun</t>
  </si>
  <si>
    <t>Jul</t>
  </si>
  <si>
    <t>Aug</t>
  </si>
  <si>
    <t>Sep</t>
  </si>
  <si>
    <t>Oct</t>
  </si>
  <si>
    <t>Nov</t>
  </si>
  <si>
    <t>Dec</t>
  </si>
  <si>
    <t>Note:  Monthly data reflect rate in effect at end of month.</t>
  </si>
  <si>
    <t>Source:  Reports to Shareholders</t>
  </si>
  <si>
    <t>All Companies</t>
  </si>
  <si>
    <t>Gas Distributors</t>
  </si>
  <si>
    <t>Medians</t>
  </si>
  <si>
    <t xml:space="preserve">  Westcoast Energy Inc.</t>
  </si>
  <si>
    <t xml:space="preserve">  TransCanada PipeLines Ltd.</t>
  </si>
  <si>
    <t xml:space="preserve">  Nova Gas Transmission Ltd.</t>
  </si>
  <si>
    <t xml:space="preserve">  Enbridge Pipelines Inc. </t>
  </si>
  <si>
    <t xml:space="preserve">  Toronto Hydro</t>
  </si>
  <si>
    <t xml:space="preserve">  Nova Scotia Power</t>
  </si>
  <si>
    <t xml:space="preserve">  Newfoundland Power </t>
  </si>
  <si>
    <t xml:space="preserve">  Maritime Electric</t>
  </si>
  <si>
    <t xml:space="preserve">  Hydro One Inc.</t>
  </si>
  <si>
    <t xml:space="preserve">  Hamilton Utilities</t>
  </si>
  <si>
    <t xml:space="preserve">  FortisBC Inc.</t>
  </si>
  <si>
    <t xml:space="preserve">  FortisAlberta Inc. </t>
  </si>
  <si>
    <t xml:space="preserve">  EPCOR Utilities Inc. </t>
  </si>
  <si>
    <t xml:space="preserve">  ENMAX Corp.</t>
  </si>
  <si>
    <t xml:space="preserve">  Enersource</t>
  </si>
  <si>
    <t xml:space="preserve">  CU Inc.</t>
  </si>
  <si>
    <t>Electric Utilities</t>
  </si>
  <si>
    <t xml:space="preserve">  Terasen Gas</t>
  </si>
  <si>
    <t xml:space="preserve">  Pacific Northern Gas</t>
  </si>
  <si>
    <t xml:space="preserve">  Enbridge Gas Distribution</t>
  </si>
  <si>
    <t>Debt</t>
  </si>
  <si>
    <t>Stock</t>
  </si>
  <si>
    <t>Preferred</t>
  </si>
  <si>
    <t>Common</t>
  </si>
  <si>
    <t>CAPITAL STRUCTURE RATIOS</t>
  </si>
  <si>
    <r>
      <t>Adjusted Betas</t>
    </r>
    <r>
      <rPr>
        <b/>
        <vertAlign val="superscript"/>
        <sz val="10"/>
        <rFont val="Arial"/>
        <family val="2"/>
      </rPr>
      <t xml:space="preserve"> 2/</t>
    </r>
    <r>
      <rPr>
        <b/>
        <sz val="10"/>
        <rFont val="Arial"/>
        <family val="2"/>
      </rPr>
      <t xml:space="preserve">
Five Year Period Ending:</t>
    </r>
  </si>
  <si>
    <r>
      <t>2/</t>
    </r>
    <r>
      <rPr>
        <sz val="10"/>
        <rFont val="Arial"/>
        <family val="2"/>
      </rPr>
      <t xml:space="preserve"> Adjusted beta = "raw" beta * 67% + market beta of 1.0 * 33%.</t>
    </r>
  </si>
  <si>
    <t>Strong</t>
  </si>
  <si>
    <t>Satisfactory</t>
  </si>
  <si>
    <t>AltaLink L.P.</t>
  </si>
  <si>
    <t>CU Inc.</t>
  </si>
  <si>
    <t>Enbridge Gas Distribution</t>
  </si>
  <si>
    <t>Enersource</t>
  </si>
  <si>
    <t>FortisAlberta Inc.</t>
  </si>
  <si>
    <t>Hamilton Utilities</t>
  </si>
  <si>
    <t>Hydro Ottawa Holding Inc.</t>
  </si>
  <si>
    <t>London Hydro</t>
  </si>
  <si>
    <t>Maritime Electric</t>
  </si>
  <si>
    <t>Newfoundland Power</t>
  </si>
  <si>
    <t>Nova Scotia Power</t>
  </si>
  <si>
    <t>Pacific Northern Gas</t>
  </si>
  <si>
    <t>Terasen Gas</t>
  </si>
  <si>
    <t>Toronto Hydro</t>
  </si>
  <si>
    <t>TransCanada PipeLines</t>
  </si>
  <si>
    <t>Union Gas Limited</t>
  </si>
  <si>
    <t>Veridian Corp.</t>
  </si>
  <si>
    <r>
      <t xml:space="preserve">Expected Dividend </t>
    </r>
    <r>
      <rPr>
        <b/>
        <u val="single"/>
        <sz val="10"/>
        <rFont val="Arial"/>
        <family val="2"/>
      </rPr>
      <t xml:space="preserve">Yield </t>
    </r>
    <r>
      <rPr>
        <b/>
        <vertAlign val="superscript"/>
        <sz val="10"/>
        <rFont val="Arial"/>
        <family val="2"/>
      </rPr>
      <t>1/</t>
    </r>
  </si>
  <si>
    <t>"Raw" Monthly Price Betas
Five Year Period Ending:</t>
  </si>
  <si>
    <t>EQUITY RETURN AWARDS AND CAPITAL STRUCTURES ADOPTED BY</t>
  </si>
  <si>
    <t xml:space="preserve">       REGULATORY BOARDS FOR CANADIAN UTILITIES       </t>
  </si>
  <si>
    <t>(Percentages)</t>
  </si>
  <si>
    <t>Order/</t>
  </si>
  <si>
    <t>Forecast</t>
  </si>
  <si>
    <t>Decision</t>
  </si>
  <si>
    <t>File</t>
  </si>
  <si>
    <t>Equity</t>
  </si>
  <si>
    <t>30-Year</t>
  </si>
  <si>
    <t>Date</t>
  </si>
  <si>
    <t>Regulator</t>
  </si>
  <si>
    <t>Number</t>
  </si>
  <si>
    <t>Return</t>
  </si>
  <si>
    <t>Bond Yield</t>
  </si>
  <si>
    <t xml:space="preserve">  AltaLink</t>
  </si>
  <si>
    <t>11/09</t>
  </si>
  <si>
    <t>n/a</t>
  </si>
  <si>
    <t xml:space="preserve">      Transmission</t>
  </si>
  <si>
    <t xml:space="preserve">      Distribution</t>
  </si>
  <si>
    <t xml:space="preserve">  EPCOR </t>
  </si>
  <si>
    <t xml:space="preserve">  FortisAlberta Inc.</t>
  </si>
  <si>
    <t>BCUC</t>
  </si>
  <si>
    <t xml:space="preserve">  Hydro One Transmission</t>
  </si>
  <si>
    <t>OEB</t>
  </si>
  <si>
    <t>Régie</t>
  </si>
  <si>
    <t>IRAC</t>
  </si>
  <si>
    <t>2/</t>
  </si>
  <si>
    <t>12/09</t>
  </si>
  <si>
    <t>NSUARB</t>
  </si>
  <si>
    <t xml:space="preserve">  Ontario Electricity Distributors</t>
  </si>
  <si>
    <t xml:space="preserve">  Ontario Power Generation </t>
  </si>
  <si>
    <t>2009-216</t>
  </si>
  <si>
    <t xml:space="preserve">  ATCO Gas</t>
  </si>
  <si>
    <t xml:space="preserve">  Enbridge Gas Distribution Inc</t>
  </si>
  <si>
    <t>RP-2002-0158; EB-2006-0034; EB-2007-0615</t>
  </si>
  <si>
    <t xml:space="preserve">  Pacific Northern Gas-West</t>
  </si>
  <si>
    <t xml:space="preserve">  Terasen Gas (Vancouver Island)</t>
  </si>
  <si>
    <t xml:space="preserve">  Union Gas</t>
  </si>
  <si>
    <t>NEB</t>
  </si>
  <si>
    <t xml:space="preserve">  TransCanada PipeLines</t>
  </si>
  <si>
    <t xml:space="preserve">  Westcoast Energy</t>
  </si>
  <si>
    <t>RATES OF RETURN ON COMMON EQUITY ADOPTED BY</t>
  </si>
  <si>
    <t>REGULATORY BOARDS FOR CANADIAN UTILITIES</t>
  </si>
  <si>
    <t>AltaLink</t>
  </si>
  <si>
    <t>ATCO Electric</t>
  </si>
  <si>
    <t>Ontario Electricity Distributors</t>
  </si>
  <si>
    <t>TransAlta Utilities</t>
  </si>
  <si>
    <t>Mean of Electric Utilities</t>
  </si>
  <si>
    <t>ATCO Gas</t>
  </si>
  <si>
    <t>Union Gas</t>
  </si>
  <si>
    <t>Mean of Gas Distributors</t>
  </si>
  <si>
    <t>Gas Pipelines (NEB)</t>
  </si>
  <si>
    <t xml:space="preserve">Westcoast Energy </t>
  </si>
  <si>
    <t>Mean of Gas Pipelines</t>
  </si>
  <si>
    <t>Mean of All Companies</t>
  </si>
  <si>
    <t>Source: Regulatory Decisions</t>
  </si>
  <si>
    <t>COMPARISON BETWEEN ALLOWED RETURNS</t>
  </si>
  <si>
    <t>U.S. Utilities</t>
  </si>
  <si>
    <t>U.S. Gas Utilities</t>
  </si>
  <si>
    <t>U.S. Electric Utilities</t>
  </si>
  <si>
    <t>Allowed</t>
  </si>
  <si>
    <t>Long Canada</t>
  </si>
  <si>
    <t>Equity Risk</t>
  </si>
  <si>
    <t>Long Treasury</t>
  </si>
  <si>
    <t>Yield</t>
  </si>
  <si>
    <t>Premium</t>
  </si>
  <si>
    <t>ROE</t>
  </si>
  <si>
    <t>1990-1993</t>
  </si>
  <si>
    <t>1994-1997</t>
  </si>
  <si>
    <t xml:space="preserve">  AltaGas Utilities</t>
  </si>
  <si>
    <t>FOR CANADIAN AND U.S. UTILITIES</t>
  </si>
  <si>
    <t xml:space="preserve">G-158-09 </t>
  </si>
  <si>
    <t xml:space="preserve">G-14-06; G-158-09 </t>
  </si>
  <si>
    <t xml:space="preserve">  ATCO Electric</t>
  </si>
  <si>
    <t xml:space="preserve">Gas Pipelines </t>
  </si>
  <si>
    <t xml:space="preserve">RH-2-94;TG-06-2007; NEB Letter 12-09 </t>
  </si>
  <si>
    <t>3/</t>
  </si>
  <si>
    <r>
      <rPr>
        <b/>
        <sz val="10"/>
        <rFont val="Arial"/>
        <family val="2"/>
      </rPr>
      <t xml:space="preserve">Market Value Common </t>
    </r>
    <r>
      <rPr>
        <b/>
        <u val="single"/>
        <sz val="10"/>
        <rFont val="Arial"/>
        <family val="2"/>
      </rPr>
      <t>Equity Ratio</t>
    </r>
  </si>
  <si>
    <t>1/04; 7/07; 2/08</t>
  </si>
  <si>
    <t>1/04; 5/06; 1/08</t>
  </si>
  <si>
    <t>RP-2002-0158; EB-2006-0520; EB-2007-0606</t>
  </si>
  <si>
    <t xml:space="preserve">G-52-05; G-158-09 </t>
  </si>
  <si>
    <t>5/05; 12/09</t>
  </si>
  <si>
    <t xml:space="preserve">2006 NSUARB 23; 2008 NSUARB 140 </t>
  </si>
  <si>
    <t>3/06;11/08</t>
  </si>
  <si>
    <r>
      <t>1/</t>
    </r>
    <r>
      <rPr>
        <sz val="10"/>
        <rFont val="Arial"/>
        <family val="2"/>
      </rPr>
      <t xml:space="preserve"> Expected Dividend Yield = (Col (1) / Col (2)) * (1 + Col (8))</t>
    </r>
  </si>
  <si>
    <r>
      <t xml:space="preserve">2/ </t>
    </r>
    <r>
      <rPr>
        <sz val="10"/>
        <rFont val="Arial"/>
        <family val="2"/>
      </rPr>
      <t>Expected Dividend Yield (Col (3)) + Average of All EPS Estimates (Col (8))</t>
    </r>
  </si>
  <si>
    <r>
      <t xml:space="preserve">Stage 1:
 Average of All
</t>
    </r>
    <r>
      <rPr>
        <b/>
        <u val="single"/>
        <sz val="10"/>
        <rFont val="Arial"/>
        <family val="2"/>
      </rPr>
      <t>EPS Forecasts</t>
    </r>
  </si>
  <si>
    <t>BBB+ (Senior Unsecured)</t>
  </si>
  <si>
    <t>A(low) (Senior Unsecured)</t>
  </si>
  <si>
    <t>A- (Senior Unsecured)</t>
  </si>
  <si>
    <t>A3 (Senior Unsecured)</t>
  </si>
  <si>
    <t>A (Senior Unsecured)</t>
  </si>
  <si>
    <t>A (Unsecured)</t>
  </si>
  <si>
    <t>A(high) (Unsecured)</t>
  </si>
  <si>
    <t>A(high) (Senior Unsecured)</t>
  </si>
  <si>
    <t>A(low) (Unsecured)</t>
  </si>
  <si>
    <t>A (Senior Secured)</t>
  </si>
  <si>
    <t>Baa1 (Senior Unsecured)</t>
  </si>
  <si>
    <t>Chatham-Kent Energy Inc.</t>
  </si>
  <si>
    <t>A- (Senior Secured)</t>
  </si>
  <si>
    <t>BBB(high) (Debentures)</t>
  </si>
  <si>
    <t>AA- (Senior Secured)</t>
  </si>
  <si>
    <t>A1 (Senior Secured)</t>
  </si>
  <si>
    <t>BBB(low) (Senior Secured)</t>
  </si>
  <si>
    <r>
      <rPr>
        <b/>
        <sz val="10"/>
        <rFont val="Arial"/>
        <family val="2"/>
      </rPr>
      <t xml:space="preserve">S&amp;P Business </t>
    </r>
    <r>
      <rPr>
        <b/>
        <u val="single"/>
        <sz val="10"/>
        <rFont val="Arial"/>
        <family val="2"/>
      </rPr>
      <t>Risk Profile</t>
    </r>
  </si>
  <si>
    <r>
      <rPr>
        <b/>
        <sz val="10"/>
        <rFont val="Arial"/>
        <family val="2"/>
      </rPr>
      <t xml:space="preserve">Corporate </t>
    </r>
    <r>
      <rPr>
        <b/>
        <u val="single"/>
        <sz val="10"/>
        <rFont val="Arial"/>
        <family val="2"/>
      </rPr>
      <t>Credit Rating</t>
    </r>
  </si>
  <si>
    <t>Issuer Rating</t>
  </si>
  <si>
    <t>Ratings</t>
  </si>
  <si>
    <t>DEBT RATINGS OF CANADIAN UTILITIES</t>
  </si>
  <si>
    <t>A2 (First Mortgage)</t>
  </si>
  <si>
    <t>2010 Q2</t>
  </si>
  <si>
    <t>5/10</t>
  </si>
  <si>
    <t>G-84-10</t>
  </si>
  <si>
    <t>NLPub</t>
  </si>
  <si>
    <t>EB-2009-0084; Letter Cost of Capital Parameters</t>
  </si>
  <si>
    <t>1998-2010</t>
  </si>
  <si>
    <t>Forecast Common Equity Ratio
2013-2015</t>
  </si>
  <si>
    <t>Forecast Return
On Average Common Equity
2013-2015</t>
  </si>
  <si>
    <t>Dividend Payout Forecast
2013-2015</t>
  </si>
  <si>
    <t>Adjusted Weekly Betas</t>
  </si>
  <si>
    <t>2007-2009 Average Earned Returns</t>
  </si>
  <si>
    <t xml:space="preserve">    yield on all outstanding Treasury bonds with a term to maturity greater than 25 years plus an extrapolation factor published by the U.S. Department of the Treasury to allow the estimation of a 30-year rate; </t>
  </si>
  <si>
    <t xml:space="preserve">    30-year maturities February 2006 forward.</t>
  </si>
  <si>
    <t>Total</t>
  </si>
  <si>
    <r>
      <t xml:space="preserve">Source: </t>
    </r>
    <r>
      <rPr>
        <i/>
        <sz val="10"/>
        <rFont val="Arial"/>
        <family val="2"/>
      </rPr>
      <t>TSX Review</t>
    </r>
  </si>
  <si>
    <t>(1956-2003)</t>
  </si>
  <si>
    <r>
      <t xml:space="preserve">Sub-Index Compound Returns </t>
    </r>
    <r>
      <rPr>
        <b/>
        <vertAlign val="superscript"/>
        <sz val="10"/>
        <rFont val="Arial"/>
        <family val="2"/>
      </rPr>
      <t>1/</t>
    </r>
  </si>
  <si>
    <t>Sub-Index Betas</t>
  </si>
  <si>
    <r>
      <t xml:space="preserve">Real Estate </t>
    </r>
    <r>
      <rPr>
        <vertAlign val="superscript"/>
        <sz val="10"/>
        <color indexed="8"/>
        <rFont val="Arial"/>
        <family val="2"/>
      </rPr>
      <t>2/</t>
    </r>
  </si>
  <si>
    <r>
      <t xml:space="preserve">Adjusted R Square </t>
    </r>
    <r>
      <rPr>
        <b/>
        <vertAlign val="superscript"/>
        <sz val="10"/>
        <color indexed="8"/>
        <rFont val="Arial"/>
        <family val="2"/>
      </rPr>
      <t>3/</t>
    </r>
  </si>
  <si>
    <r>
      <t xml:space="preserve">Beta </t>
    </r>
    <r>
      <rPr>
        <b/>
        <vertAlign val="superscript"/>
        <sz val="10"/>
        <color indexed="8"/>
        <rFont val="Arial"/>
        <family val="2"/>
      </rPr>
      <t>4/</t>
    </r>
  </si>
  <si>
    <r>
      <t xml:space="preserve">1/ </t>
    </r>
    <r>
      <rPr>
        <sz val="10"/>
        <rFont val="Arial"/>
        <family val="2"/>
      </rPr>
      <t>Annualized rate of return at which capital has compounded over time.</t>
    </r>
  </si>
  <si>
    <r>
      <t xml:space="preserve">2/ </t>
    </r>
    <r>
      <rPr>
        <sz val="10"/>
        <rFont val="Arial"/>
        <family val="2"/>
      </rPr>
      <t>Data only available starting July 1961</t>
    </r>
  </si>
  <si>
    <r>
      <t>3/</t>
    </r>
    <r>
      <rPr>
        <sz val="10"/>
        <rFont val="Arial"/>
        <family val="2"/>
      </rPr>
      <t xml:space="preserve"> Represents percentage of variation in sub-index returns explained by the sub-index betas.</t>
    </r>
  </si>
  <si>
    <r>
      <t>4/</t>
    </r>
    <r>
      <rPr>
        <sz val="10"/>
        <rFont val="Arial"/>
        <family val="2"/>
      </rPr>
      <t xml:space="preserve"> Represents relationship between sub-index returns and sub-index betas.</t>
    </r>
  </si>
  <si>
    <r>
      <t xml:space="preserve">Sector Compound Returns </t>
    </r>
    <r>
      <rPr>
        <b/>
        <vertAlign val="superscript"/>
        <sz val="10"/>
        <rFont val="Arial"/>
        <family val="2"/>
      </rPr>
      <t>1/</t>
    </r>
  </si>
  <si>
    <t>Sector Betas</t>
  </si>
  <si>
    <r>
      <t xml:space="preserve">Adjusted R Square </t>
    </r>
    <r>
      <rPr>
        <b/>
        <vertAlign val="superscript"/>
        <sz val="10"/>
        <color indexed="8"/>
        <rFont val="Arial"/>
        <family val="2"/>
      </rPr>
      <t>2/</t>
    </r>
  </si>
  <si>
    <r>
      <t xml:space="preserve">Beta </t>
    </r>
    <r>
      <rPr>
        <b/>
        <vertAlign val="superscript"/>
        <sz val="10"/>
        <color indexed="8"/>
        <rFont val="Arial"/>
        <family val="2"/>
      </rPr>
      <t>3/</t>
    </r>
  </si>
  <si>
    <r>
      <t>1/</t>
    </r>
    <r>
      <rPr>
        <sz val="10"/>
        <rFont val="Arial"/>
        <family val="2"/>
      </rPr>
      <t xml:space="preserve"> Data only available starting December 1987.  Annualized rate of return at which capital has compounded over time.</t>
    </r>
  </si>
  <si>
    <r>
      <t>2/</t>
    </r>
    <r>
      <rPr>
        <sz val="10"/>
        <rFont val="Arial"/>
        <family val="2"/>
      </rPr>
      <t xml:space="preserve"> Represents percentage of variation in sector returns explained by the sector betas.</t>
    </r>
  </si>
  <si>
    <r>
      <t>3/</t>
    </r>
    <r>
      <rPr>
        <sz val="10"/>
        <rFont val="Arial"/>
        <family val="2"/>
      </rPr>
      <t xml:space="preserve"> Represents relationship between sector returns and sector betas.</t>
    </r>
  </si>
  <si>
    <t xml:space="preserve">Note:  t-statistics measure the statistical significance of an independent variable in explaining </t>
  </si>
  <si>
    <t xml:space="preserve">           the dependent variable.  The higher the t-value, the greater the confidence in the coefficient </t>
  </si>
  <si>
    <t xml:space="preserve">           by the independent variable(s).</t>
  </si>
  <si>
    <t>UE-10-03</t>
  </si>
  <si>
    <t>7/10</t>
  </si>
  <si>
    <t>Terasen Gas (Vancouver Island)</t>
  </si>
  <si>
    <t xml:space="preserve">  Hydro Ottawa Holding Inc. </t>
  </si>
  <si>
    <t xml:space="preserve">  London Hydro</t>
  </si>
  <si>
    <t>OF CANADIAN UTILITIES WITH RATED DEBT</t>
  </si>
  <si>
    <t>All Investor Owned Companies</t>
  </si>
  <si>
    <t>1994 Q3</t>
  </si>
  <si>
    <t>2002 Q1</t>
  </si>
  <si>
    <t>1994 Q4</t>
  </si>
  <si>
    <t>2002 Q2</t>
  </si>
  <si>
    <t>1995 Q1</t>
  </si>
  <si>
    <t>2002 Q3</t>
  </si>
  <si>
    <t>1995 Q2</t>
  </si>
  <si>
    <t>2002 Q4</t>
  </si>
  <si>
    <t>1995 Q3</t>
  </si>
  <si>
    <t>2003 Q1</t>
  </si>
  <si>
    <t>1995 Q4</t>
  </si>
  <si>
    <t>2003 Q2</t>
  </si>
  <si>
    <t>1996 Q1</t>
  </si>
  <si>
    <t>2003 Q3</t>
  </si>
  <si>
    <t>1996 Q2</t>
  </si>
  <si>
    <t>2003 Q4</t>
  </si>
  <si>
    <t>1996 Q3</t>
  </si>
  <si>
    <t>2004 Q1</t>
  </si>
  <si>
    <t>1996 Q4</t>
  </si>
  <si>
    <t>2004 Q2</t>
  </si>
  <si>
    <t>1997 Q1</t>
  </si>
  <si>
    <t>2004 Q3</t>
  </si>
  <si>
    <t>1997 Q2</t>
  </si>
  <si>
    <t>2004 Q4</t>
  </si>
  <si>
    <t>1997 Q3</t>
  </si>
  <si>
    <t>2005 Q1</t>
  </si>
  <si>
    <t>1997 Q4</t>
  </si>
  <si>
    <t>2005 Q2</t>
  </si>
  <si>
    <t>1998 Q1</t>
  </si>
  <si>
    <t>2005 Q3</t>
  </si>
  <si>
    <t>1998 Q2</t>
  </si>
  <si>
    <t>2005 Q4</t>
  </si>
  <si>
    <t>1998 Q3</t>
  </si>
  <si>
    <t>2006 Q1</t>
  </si>
  <si>
    <t>1998 Q4</t>
  </si>
  <si>
    <t>2006 Q2</t>
  </si>
  <si>
    <t>1999 Q1</t>
  </si>
  <si>
    <t>2006 Q3</t>
  </si>
  <si>
    <t>1999 Q2</t>
  </si>
  <si>
    <t>2006 Q4</t>
  </si>
  <si>
    <t>1999 Q3</t>
  </si>
  <si>
    <t>2007 Q1</t>
  </si>
  <si>
    <t>1999 Q4</t>
  </si>
  <si>
    <t>2007 Q2</t>
  </si>
  <si>
    <t>2000 Q1</t>
  </si>
  <si>
    <t>2007 Q3</t>
  </si>
  <si>
    <t>2000 Q2</t>
  </si>
  <si>
    <t>2007 Q4</t>
  </si>
  <si>
    <t>2000 Q3</t>
  </si>
  <si>
    <t>2008 Q1</t>
  </si>
  <si>
    <t>2000 Q4</t>
  </si>
  <si>
    <t>2008 Q2</t>
  </si>
  <si>
    <t>2001 Q1</t>
  </si>
  <si>
    <t>2008 Q3</t>
  </si>
  <si>
    <t>2001 Q2</t>
  </si>
  <si>
    <t>2008 Q4</t>
  </si>
  <si>
    <t>2001 Q3</t>
  </si>
  <si>
    <t>2009 Q1</t>
  </si>
  <si>
    <t>2001 Q4</t>
  </si>
  <si>
    <t>2009 Q2</t>
  </si>
  <si>
    <t>APPROVED ROEs FOR U.S. ELECTRIC AND GAS UTILITIES
(ANNUAL AVERAGES OF MONTHLY DATA)</t>
  </si>
  <si>
    <t>2009 Q3</t>
  </si>
  <si>
    <t>2009 Q4</t>
  </si>
  <si>
    <t>2010 Q1</t>
  </si>
  <si>
    <t>2010 Q3</t>
  </si>
  <si>
    <t>2010 Q4</t>
  </si>
  <si>
    <t>2010 Q4 Beta</t>
  </si>
  <si>
    <t>Note:  Financial statements for Terasen Gas (Vancouver Island) are not publicly available.</t>
  </si>
  <si>
    <t xml:space="preserve">  Foothills Pipe Lines Ltd.</t>
  </si>
  <si>
    <r>
      <t>Total Debt</t>
    </r>
    <r>
      <rPr>
        <b/>
        <u val="single"/>
        <vertAlign val="superscript"/>
        <sz val="10"/>
        <color indexed="8"/>
        <rFont val="Arial"/>
        <family val="2"/>
      </rPr>
      <t xml:space="preserve"> 1/</t>
    </r>
  </si>
  <si>
    <r>
      <t xml:space="preserve">Preferred Stock </t>
    </r>
    <r>
      <rPr>
        <b/>
        <u val="single"/>
        <vertAlign val="superscript"/>
        <sz val="10"/>
        <color indexed="8"/>
        <rFont val="Arial"/>
        <family val="2"/>
      </rPr>
      <t>2/</t>
    </r>
  </si>
  <si>
    <r>
      <t xml:space="preserve">Common Stock Equity </t>
    </r>
    <r>
      <rPr>
        <b/>
        <u val="single"/>
        <vertAlign val="superscript"/>
        <sz val="10"/>
        <color indexed="8"/>
        <rFont val="Arial"/>
        <family val="2"/>
      </rPr>
      <t>3/</t>
    </r>
  </si>
  <si>
    <r>
      <t xml:space="preserve">Average Daily Close Prices
</t>
    </r>
    <r>
      <rPr>
        <b/>
        <u val="single"/>
        <sz val="10"/>
        <rFont val="Arial"/>
        <family val="2"/>
      </rPr>
      <t>10/1/2010-12/31/2010</t>
    </r>
  </si>
  <si>
    <t>Excellent/Strong</t>
  </si>
  <si>
    <t>1995 - 2010</t>
  </si>
  <si>
    <t>Regression Analysis Results 1995-2010</t>
  </si>
  <si>
    <t>01-10</t>
  </si>
  <si>
    <t>(1988-2010)</t>
  </si>
  <si>
    <t>(1947-2010)</t>
  </si>
  <si>
    <t>(1924-2010)</t>
  </si>
  <si>
    <t>(1926-2010)</t>
  </si>
  <si>
    <t>88-10</t>
  </si>
  <si>
    <t>Canada
(1956-2010)</t>
  </si>
  <si>
    <t>United States
(1947-2010)</t>
  </si>
  <si>
    <t>Notes:
The Canadian Utilities Index is based on the Gas/Electric Index of the TSE 300 (from 1956 to 1987) and on the S&amp;P/TSX Utilities Index from 1988-2010.</t>
  </si>
  <si>
    <t>12/09; 11/10</t>
  </si>
  <si>
    <t>12/09, 11/10</t>
  </si>
  <si>
    <t>9/10</t>
  </si>
  <si>
    <t>TG-05-2010</t>
  </si>
  <si>
    <t>3/09; 11/10</t>
  </si>
  <si>
    <t>RH-1-2008; TG-07-2010</t>
  </si>
  <si>
    <r>
      <t xml:space="preserve">Common Share Price Average Daily Close
</t>
    </r>
    <r>
      <rPr>
        <b/>
        <u val="single"/>
        <sz val="10"/>
        <rFont val="Arial"/>
        <family val="2"/>
      </rPr>
      <t>10/1/2010-12/31/2010</t>
    </r>
  </si>
  <si>
    <r>
      <rPr>
        <b/>
        <sz val="10"/>
        <rFont val="Arial"/>
        <family val="2"/>
      </rPr>
      <t xml:space="preserve">Debt and Preferred Shares at Par in Millions </t>
    </r>
    <r>
      <rPr>
        <b/>
        <u val="single"/>
        <sz val="10"/>
        <rFont val="Arial"/>
        <family val="2"/>
      </rPr>
      <t>$ (September 2010)</t>
    </r>
  </si>
  <si>
    <r>
      <rPr>
        <b/>
        <sz val="10"/>
        <rFont val="Arial"/>
        <family val="2"/>
      </rPr>
      <t xml:space="preserve">Common Shares Outstanding in Millions
</t>
    </r>
    <r>
      <rPr>
        <b/>
        <u val="single"/>
        <sz val="10"/>
        <rFont val="Arial"/>
        <family val="2"/>
      </rPr>
      <t>(September 2010)</t>
    </r>
  </si>
  <si>
    <r>
      <t xml:space="preserve">Bloomberg Long-Term EPS </t>
    </r>
    <r>
      <rPr>
        <b/>
        <u val="single"/>
        <sz val="10"/>
        <rFont val="Arial"/>
        <family val="2"/>
      </rPr>
      <t>Forecasts</t>
    </r>
  </si>
  <si>
    <r>
      <t xml:space="preserve">Average of All EPS </t>
    </r>
    <r>
      <rPr>
        <b/>
        <u val="single"/>
        <sz val="10"/>
        <rFont val="Arial"/>
        <family val="2"/>
      </rPr>
      <t>Estimates</t>
    </r>
  </si>
  <si>
    <r>
      <rPr>
        <b/>
        <sz val="10"/>
        <rFont val="Arial"/>
        <family val="2"/>
      </rPr>
      <t xml:space="preserve">BR Growth </t>
    </r>
    <r>
      <rPr>
        <b/>
        <vertAlign val="superscript"/>
        <sz val="10"/>
        <rFont val="Arial"/>
        <family val="2"/>
      </rPr>
      <t>2/</t>
    </r>
    <r>
      <rPr>
        <b/>
        <u val="single"/>
        <sz val="10"/>
        <rFont val="Arial"/>
        <family val="2"/>
      </rPr>
      <t xml:space="preserve"> 
(4th Qtr.2010)</t>
    </r>
  </si>
  <si>
    <r>
      <rPr>
        <b/>
        <sz val="10"/>
        <rFont val="Arial"/>
        <family val="2"/>
      </rPr>
      <t xml:space="preserve">SV Growth </t>
    </r>
    <r>
      <rPr>
        <b/>
        <vertAlign val="superscript"/>
        <sz val="10"/>
        <rFont val="Arial"/>
        <family val="2"/>
      </rPr>
      <t>3/</t>
    </r>
    <r>
      <rPr>
        <b/>
        <u val="single"/>
        <sz val="10"/>
        <rFont val="Arial"/>
        <family val="2"/>
      </rPr>
      <t xml:space="preserve"> 
(4th Qtr. 2010)</t>
    </r>
  </si>
  <si>
    <r>
      <rPr>
        <b/>
        <sz val="10"/>
        <rFont val="Arial"/>
        <family val="2"/>
      </rPr>
      <t xml:space="preserve">Sustainable Growth </t>
    </r>
    <r>
      <rPr>
        <b/>
        <vertAlign val="superscript"/>
        <sz val="10"/>
        <rFont val="Arial"/>
        <family val="2"/>
      </rPr>
      <t>4/</t>
    </r>
    <r>
      <rPr>
        <b/>
        <u val="single"/>
        <sz val="10"/>
        <rFont val="Arial"/>
        <family val="2"/>
      </rPr>
      <t xml:space="preserve"> 
(4th Qtr. 2010)</t>
    </r>
  </si>
  <si>
    <t>EB-2006-0501; EB-2010-0002</t>
  </si>
  <si>
    <t>8/07; 12/10</t>
  </si>
  <si>
    <t>P.U. 46 (2009); P.U. 32 (2010)</t>
  </si>
  <si>
    <t>12/09; 12/10</t>
  </si>
  <si>
    <t>D-2009-156 (formula), 2010-149 (ROE)</t>
  </si>
  <si>
    <r>
      <t xml:space="preserve">Sources:  </t>
    </r>
    <r>
      <rPr>
        <u val="single"/>
        <sz val="8"/>
        <rFont val="Arial"/>
        <family val="2"/>
      </rPr>
      <t>www.bankofcanada.ca</t>
    </r>
    <r>
      <rPr>
        <sz val="8"/>
        <rFont val="Arial"/>
        <family val="2"/>
      </rPr>
      <t xml:space="preserve">; Canadian Regulatory decisions; </t>
    </r>
    <r>
      <rPr>
        <u val="single"/>
        <sz val="8"/>
        <rFont val="Arial"/>
        <family val="2"/>
      </rPr>
      <t>www.federalreserve.gov</t>
    </r>
    <r>
      <rPr>
        <sz val="8"/>
        <rFont val="Arial"/>
        <family val="2"/>
      </rPr>
      <t xml:space="preserve">; Regulatory Research Associates at </t>
    </r>
    <r>
      <rPr>
        <u val="single"/>
        <sz val="8"/>
        <rFont val="Arial"/>
        <family val="2"/>
      </rPr>
      <t>www.snl.com</t>
    </r>
    <r>
      <rPr>
        <sz val="8"/>
        <rFont val="Arial"/>
        <family val="2"/>
      </rPr>
      <t xml:space="preserve">; </t>
    </r>
  </si>
  <si>
    <r>
      <t xml:space="preserve">                </t>
    </r>
    <r>
      <rPr>
        <u val="single"/>
        <sz val="8"/>
        <rFont val="Arial"/>
        <family val="2"/>
      </rPr>
      <t>www.ustreas.gov</t>
    </r>
    <r>
      <rPr>
        <sz val="8"/>
        <rFont val="Arial"/>
        <family val="2"/>
      </rPr>
      <t>.</t>
    </r>
  </si>
  <si>
    <t xml:space="preserve">  Trans Québec &amp; Maritimes Pipeline</t>
  </si>
  <si>
    <r>
      <t>2009-216</t>
    </r>
    <r>
      <rPr>
        <vertAlign val="superscript"/>
        <sz val="10"/>
        <color indexed="8"/>
        <rFont val="Arial"/>
        <family val="2"/>
      </rPr>
      <t xml:space="preserve"> </t>
    </r>
  </si>
  <si>
    <r>
      <t xml:space="preserve">Source:  </t>
    </r>
    <r>
      <rPr>
        <u val="single"/>
        <sz val="10"/>
        <color indexed="8"/>
        <rFont val="Arial"/>
        <family val="2"/>
      </rPr>
      <t>www.dbrs.com</t>
    </r>
    <r>
      <rPr>
        <sz val="10"/>
        <color indexed="8"/>
        <rFont val="Arial"/>
        <family val="2"/>
      </rPr>
      <t xml:space="preserve">, </t>
    </r>
    <r>
      <rPr>
        <u val="single"/>
        <sz val="10"/>
        <rFont val="Arial"/>
        <family val="2"/>
      </rPr>
      <t>www.moodys.com</t>
    </r>
    <r>
      <rPr>
        <sz val="10"/>
        <color indexed="8"/>
        <rFont val="Arial"/>
        <family val="2"/>
      </rPr>
      <t>,  Standard &amp; Poor's.</t>
    </r>
  </si>
  <si>
    <r>
      <t>(2009)</t>
    </r>
    <r>
      <rPr>
        <b/>
        <vertAlign val="superscript"/>
        <sz val="10"/>
        <color indexed="8"/>
        <rFont val="Arial"/>
        <family val="2"/>
      </rPr>
      <t>1/</t>
    </r>
  </si>
  <si>
    <r>
      <t>Debt</t>
    </r>
    <r>
      <rPr>
        <b/>
        <vertAlign val="superscript"/>
        <sz val="10"/>
        <color indexed="8"/>
        <rFont val="Arial"/>
        <family val="2"/>
      </rPr>
      <t xml:space="preserve"> 2/</t>
    </r>
  </si>
  <si>
    <r>
      <t xml:space="preserve">Stock </t>
    </r>
    <r>
      <rPr>
        <b/>
        <vertAlign val="superscript"/>
        <sz val="10"/>
        <color indexed="8"/>
        <rFont val="Arial"/>
        <family val="2"/>
      </rPr>
      <t>3/</t>
    </r>
  </si>
  <si>
    <r>
      <t xml:space="preserve">Equity </t>
    </r>
    <r>
      <rPr>
        <b/>
        <vertAlign val="superscript"/>
        <sz val="10"/>
        <color indexed="8"/>
        <rFont val="Arial"/>
        <family val="2"/>
      </rPr>
      <t>4/</t>
    </r>
  </si>
  <si>
    <r>
      <t xml:space="preserve">  AltaLink L.P.</t>
    </r>
    <r>
      <rPr>
        <vertAlign val="superscript"/>
        <sz val="10"/>
        <rFont val="Arial"/>
        <family val="2"/>
      </rPr>
      <t xml:space="preserve"> </t>
    </r>
  </si>
  <si>
    <r>
      <t xml:space="preserve">Gas Distributors </t>
    </r>
    <r>
      <rPr>
        <b/>
        <vertAlign val="superscript"/>
        <sz val="10"/>
        <rFont val="Arial"/>
        <family val="2"/>
      </rPr>
      <t>1/</t>
    </r>
  </si>
  <si>
    <t>Source:  Reports to Shareholders.</t>
  </si>
  <si>
    <r>
      <t xml:space="preserve">             </t>
    </r>
    <r>
      <rPr>
        <u val="single"/>
        <sz val="10"/>
        <rFont val="Arial"/>
        <family val="2"/>
      </rPr>
      <t>www.federalreserve.gov</t>
    </r>
    <r>
      <rPr>
        <sz val="10"/>
        <rFont val="Arial"/>
        <family val="2"/>
      </rPr>
      <t xml:space="preserve">;  Ibbotson Associates, </t>
    </r>
    <r>
      <rPr>
        <i/>
        <sz val="10"/>
        <rFont val="Arial"/>
        <family val="2"/>
      </rPr>
      <t>Stocks, Bonds, Bills and Inflation: 2010 Yearbook</t>
    </r>
    <r>
      <rPr>
        <sz val="10"/>
        <rFont val="Arial"/>
        <family val="2"/>
      </rPr>
      <t>;</t>
    </r>
  </si>
  <si>
    <r>
      <t xml:space="preserve">Expected Dividend 
Yield </t>
    </r>
    <r>
      <rPr>
        <b/>
        <vertAlign val="superscript"/>
        <sz val="10"/>
        <rFont val="Arial"/>
        <family val="2"/>
      </rPr>
      <t>1/</t>
    </r>
  </si>
  <si>
    <r>
      <t>R</t>
    </r>
    <r>
      <rPr>
        <vertAlign val="superscript"/>
        <sz val="10"/>
        <rFont val="Arial"/>
        <family val="2"/>
      </rPr>
      <t>2</t>
    </r>
  </si>
  <si>
    <r>
      <t xml:space="preserve">           as a predictor.  R</t>
    </r>
    <r>
      <rPr>
        <vertAlign val="superscript"/>
        <sz val="10"/>
        <rFont val="Arial"/>
        <family val="2"/>
      </rPr>
      <t>2</t>
    </r>
    <r>
      <rPr>
        <sz val="10"/>
        <rFont val="Arial"/>
        <family val="2"/>
      </rPr>
      <t xml:space="preserve"> is the proportion of the variability in the dependent variable that is explained</t>
    </r>
  </si>
  <si>
    <r>
      <t xml:space="preserve">U.S. </t>
    </r>
    <r>
      <rPr>
        <b/>
        <vertAlign val="superscript"/>
        <sz val="10"/>
        <color indexed="8"/>
        <rFont val="Arial"/>
        <family val="2"/>
      </rPr>
      <t>1/</t>
    </r>
  </si>
  <si>
    <r>
      <t xml:space="preserve">U.S. </t>
    </r>
    <r>
      <rPr>
        <b/>
        <vertAlign val="superscript"/>
        <sz val="10"/>
        <color indexed="8"/>
        <rFont val="Arial"/>
        <family val="2"/>
      </rPr>
      <t>2/</t>
    </r>
  </si>
  <si>
    <r>
      <t>Years</t>
    </r>
    <r>
      <rPr>
        <b/>
        <vertAlign val="superscript"/>
        <sz val="10"/>
        <color indexed="8"/>
        <rFont val="Arial"/>
        <family val="2"/>
      </rPr>
      <t xml:space="preserve"> 3/</t>
    </r>
  </si>
  <si>
    <r>
      <t xml:space="preserve">Utility Bonds </t>
    </r>
    <r>
      <rPr>
        <b/>
        <u val="single"/>
        <vertAlign val="superscript"/>
        <sz val="10"/>
        <color indexed="8"/>
        <rFont val="Arial"/>
        <family val="2"/>
      </rPr>
      <t>4/</t>
    </r>
  </si>
  <si>
    <r>
      <t>1/</t>
    </r>
    <r>
      <rPr>
        <sz val="10"/>
        <color indexed="8"/>
        <rFont val="Arial"/>
        <family val="2"/>
      </rPr>
      <t xml:space="preserve">  Rates on new issues.</t>
    </r>
  </si>
  <si>
    <r>
      <t xml:space="preserve">2/ </t>
    </r>
    <r>
      <rPr>
        <sz val="10"/>
        <color indexed="8"/>
        <rFont val="Arial"/>
        <family val="2"/>
      </rPr>
      <t xml:space="preserve"> 30-year maturities through January 2002. Theoretical 30-year yield, February 2002 to January 2006, when no 30-year Treasury bonds were issued.  The theoretical 30-year Treasury bond yield represents the </t>
    </r>
  </si>
  <si>
    <r>
      <t xml:space="preserve">3/  </t>
    </r>
    <r>
      <rPr>
        <sz val="10"/>
        <color indexed="8"/>
        <rFont val="Arial"/>
        <family val="2"/>
      </rPr>
      <t>Terms to maturity of l0 years or more.</t>
    </r>
  </si>
  <si>
    <r>
      <t xml:space="preserve">4/  </t>
    </r>
    <r>
      <rPr>
        <sz val="10"/>
        <color indexed="8"/>
        <rFont val="Arial"/>
        <family val="2"/>
      </rPr>
      <t xml:space="preserve">Series is comprised of the CBRS Utilities Index through 1995; CBRS 30-year Utilities Index from 1996- August 2000;        </t>
    </r>
  </si>
  <si>
    <r>
      <t xml:space="preserve">Source:  </t>
    </r>
    <r>
      <rPr>
        <u val="single"/>
        <sz val="10"/>
        <color indexed="8"/>
        <rFont val="Arial"/>
        <family val="2"/>
      </rPr>
      <t>www.bankofcanada.ca</t>
    </r>
    <r>
      <rPr>
        <sz val="10"/>
        <color indexed="8"/>
        <rFont val="Arial"/>
        <family val="2"/>
      </rPr>
      <t xml:space="preserve">; </t>
    </r>
    <r>
      <rPr>
        <u val="single"/>
        <sz val="10"/>
        <color indexed="8"/>
        <rFont val="Arial"/>
        <family val="2"/>
      </rPr>
      <t>www.federalreserve.gov</t>
    </r>
    <r>
      <rPr>
        <sz val="10"/>
        <color indexed="8"/>
        <rFont val="Arial"/>
        <family val="2"/>
      </rPr>
      <t xml:space="preserve">, </t>
    </r>
    <r>
      <rPr>
        <u val="single"/>
        <sz val="10"/>
        <color indexed="8"/>
        <rFont val="Arial"/>
        <family val="2"/>
      </rPr>
      <t>www.globeandmail.com</t>
    </r>
    <r>
      <rPr>
        <sz val="10"/>
        <color indexed="8"/>
        <rFont val="Arial"/>
        <family val="2"/>
      </rPr>
      <t xml:space="preserve">; </t>
    </r>
    <r>
      <rPr>
        <u val="single"/>
        <sz val="10"/>
        <color indexed="8"/>
        <rFont val="Arial"/>
        <family val="2"/>
      </rPr>
      <t>www.moodys.com</t>
    </r>
  </si>
  <si>
    <r>
      <t xml:space="preserve">             </t>
    </r>
    <r>
      <rPr>
        <u val="single"/>
        <sz val="10"/>
        <color indexed="8"/>
        <rFont val="Arial"/>
        <family val="2"/>
      </rPr>
      <t>www.ustreas.gov</t>
    </r>
  </si>
  <si>
    <r>
      <t xml:space="preserve">2/ </t>
    </r>
    <r>
      <rPr>
        <sz val="10"/>
        <color indexed="8"/>
        <rFont val="Arial"/>
        <family val="2"/>
      </rPr>
      <t xml:space="preserve"> Theoretical 30-year yield, 2004 to January 2006.  30-year maturities February 2006 forward.</t>
    </r>
  </si>
  <si>
    <r>
      <t xml:space="preserve">4/  </t>
    </r>
    <r>
      <rPr>
        <sz val="10"/>
        <color indexed="8"/>
        <rFont val="Arial"/>
        <family val="2"/>
      </rPr>
      <t xml:space="preserve">Series of liquid long-term utility bonds maintained by Foster Associates.       </t>
    </r>
  </si>
  <si>
    <r>
      <t xml:space="preserve">               RBC Capital Markets, </t>
    </r>
    <r>
      <rPr>
        <u val="single"/>
        <sz val="10"/>
        <color indexed="8"/>
        <rFont val="Arial"/>
        <family val="2"/>
      </rPr>
      <t>www.ustreas.gov</t>
    </r>
  </si>
  <si>
    <r>
      <t xml:space="preserve">Source: Standard and Poors </t>
    </r>
    <r>
      <rPr>
        <i/>
        <sz val="10"/>
        <rFont val="Arial"/>
        <family val="2"/>
      </rPr>
      <t>Research Insight</t>
    </r>
    <r>
      <rPr>
        <sz val="10"/>
        <rFont val="Arial"/>
        <family val="2"/>
      </rPr>
      <t xml:space="preserve">, </t>
    </r>
    <r>
      <rPr>
        <i/>
        <sz val="10"/>
        <rFont val="Arial"/>
        <family val="2"/>
      </rPr>
      <t>Value Line</t>
    </r>
    <r>
      <rPr>
        <sz val="10"/>
        <rFont val="Arial"/>
        <family val="2"/>
      </rPr>
      <t xml:space="preserve"> (November and December 2010) , </t>
    </r>
    <r>
      <rPr>
        <u val="single"/>
        <sz val="10"/>
        <rFont val="Arial"/>
        <family val="2"/>
      </rPr>
      <t>www.yahoo.com.</t>
    </r>
  </si>
  <si>
    <t>1/</t>
  </si>
  <si>
    <r>
      <t xml:space="preserve">2/ </t>
    </r>
    <r>
      <rPr>
        <sz val="10"/>
        <color indexed="8"/>
        <rFont val="Arial"/>
        <family val="2"/>
      </rPr>
      <t>Settlement for 2010-2012 does not specify return on rate base; AFUDC rate, income taxes and capital variances based on a 9.7% ROE, 60%/40% debt/equity capital structure and TQM's embedded cost of debt.</t>
    </r>
  </si>
  <si>
    <r>
      <t>1/</t>
    </r>
    <r>
      <rPr>
        <sz val="10"/>
        <rFont val="Arial"/>
        <family val="2"/>
      </rPr>
      <t xml:space="preserve"> Negotiated settlement, details not available.</t>
    </r>
  </si>
  <si>
    <r>
      <t xml:space="preserve">2/ </t>
    </r>
    <r>
      <rPr>
        <sz val="10"/>
        <rFont val="Arial"/>
        <family val="2"/>
      </rPr>
      <t>Negotiated settlement, implicit ROE made public is 10.5%.</t>
    </r>
  </si>
  <si>
    <r>
      <t>Pacific Northern Gas</t>
    </r>
    <r>
      <rPr>
        <vertAlign val="superscript"/>
        <sz val="10"/>
        <rFont val="Arial"/>
        <family val="2"/>
      </rPr>
      <t xml:space="preserve"> 3/</t>
    </r>
  </si>
  <si>
    <r>
      <t xml:space="preserve">Terasen Gas </t>
    </r>
    <r>
      <rPr>
        <vertAlign val="superscript"/>
        <sz val="10"/>
        <rFont val="Arial"/>
        <family val="2"/>
      </rPr>
      <t>3/</t>
    </r>
    <r>
      <rPr>
        <sz val="10"/>
        <rFont val="Arial"/>
        <family val="2"/>
      </rPr>
      <t xml:space="preserve"> </t>
    </r>
  </si>
  <si>
    <r>
      <t>3/</t>
    </r>
    <r>
      <rPr>
        <sz val="10"/>
        <rFont val="Arial"/>
        <family val="2"/>
      </rPr>
      <t xml:space="preserve"> Allowed ROE for 2009 for first six months </t>
    </r>
  </si>
  <si>
    <r>
      <t xml:space="preserve">FortisBC Inc. </t>
    </r>
    <r>
      <rPr>
        <vertAlign val="superscript"/>
        <sz val="10"/>
        <rFont val="Arial"/>
        <family val="2"/>
      </rPr>
      <t>3/</t>
    </r>
  </si>
  <si>
    <r>
      <t xml:space="preserve">Source:  </t>
    </r>
    <r>
      <rPr>
        <u val="single"/>
        <sz val="10"/>
        <rFont val="Arial"/>
        <family val="2"/>
      </rPr>
      <t>www.bankofcanada.ca</t>
    </r>
    <r>
      <rPr>
        <sz val="10"/>
        <rFont val="Arial"/>
        <family val="2"/>
      </rPr>
      <t xml:space="preserve">; Canadian Institute of Actuaries, </t>
    </r>
    <r>
      <rPr>
        <i/>
        <sz val="10"/>
        <rFont val="Arial"/>
        <family val="2"/>
      </rPr>
      <t>Report on Canadian Economic Statistics 1924-2009</t>
    </r>
    <r>
      <rPr>
        <sz val="10"/>
        <rFont val="Arial"/>
        <family val="2"/>
      </rPr>
      <t xml:space="preserve">; </t>
    </r>
  </si>
  <si>
    <t xml:space="preserve">TransCanada Corporation </t>
  </si>
  <si>
    <t xml:space="preserve">Canadian Utilities Limited </t>
  </si>
  <si>
    <t>TransCanada Corporation</t>
  </si>
  <si>
    <r>
      <t xml:space="preserve">Terasen Inc. </t>
    </r>
    <r>
      <rPr>
        <vertAlign val="superscript"/>
        <sz val="10"/>
        <rFont val="Arial"/>
        <family val="2"/>
      </rPr>
      <t>1/</t>
    </r>
  </si>
  <si>
    <r>
      <rPr>
        <b/>
        <sz val="10"/>
        <rFont val="Arial"/>
        <family val="2"/>
      </rPr>
      <t>Total Market Capitalization</t>
    </r>
    <r>
      <rPr>
        <b/>
        <u val="single"/>
        <sz val="10"/>
        <rFont val="Arial"/>
        <family val="2"/>
      </rPr>
      <t xml:space="preserve"> (Millions $)</t>
    </r>
  </si>
  <si>
    <r>
      <rPr>
        <b/>
        <sz val="10"/>
        <rFont val="Arial"/>
        <family val="2"/>
      </rPr>
      <t>Total Market Capitalization (</t>
    </r>
    <r>
      <rPr>
        <b/>
        <u val="single"/>
        <sz val="10"/>
        <rFont val="Arial"/>
        <family val="2"/>
      </rPr>
      <t>Millions $)</t>
    </r>
  </si>
  <si>
    <t>TransCanada Corp.</t>
  </si>
  <si>
    <t>Beta Ending</t>
  </si>
  <si>
    <t>Beta</t>
  </si>
  <si>
    <r>
      <t>R</t>
    </r>
    <r>
      <rPr>
        <b/>
        <vertAlign val="superscript"/>
        <sz val="10"/>
        <rFont val="Arial"/>
        <family val="2"/>
      </rPr>
      <t>2</t>
    </r>
  </si>
  <si>
    <t>Below 4.0%</t>
  </si>
  <si>
    <t>4.0-4.99%</t>
  </si>
  <si>
    <t>Below 5.0%</t>
  </si>
  <si>
    <t>5.0-5.99%</t>
  </si>
  <si>
    <t>6.0-6.99%</t>
  </si>
  <si>
    <t>7.0% and above</t>
  </si>
  <si>
    <r>
      <t xml:space="preserve">Moody's Spread </t>
    </r>
    <r>
      <rPr>
        <vertAlign val="superscript"/>
        <sz val="10"/>
        <rFont val="Arial"/>
        <family val="2"/>
      </rPr>
      <t>2/</t>
    </r>
  </si>
  <si>
    <t>DCF Cost of Equity</t>
  </si>
  <si>
    <t>Long-Term Treasury Yield</t>
  </si>
  <si>
    <t>Equity Risk Premium</t>
  </si>
  <si>
    <r>
      <t>1/</t>
    </r>
    <r>
      <rPr>
        <sz val="10"/>
        <rFont val="Arial"/>
        <family val="2"/>
      </rPr>
      <t xml:space="preserve"> Dividend Yield adjusted for I/B/E/S growth (DY (1+g)).</t>
    </r>
  </si>
  <si>
    <t>ENMAX Corp.</t>
  </si>
  <si>
    <t>EPCOR Utilities Inc.</t>
  </si>
  <si>
    <t>TransCanada PipeLines Ltd.</t>
  </si>
  <si>
    <t>Westcoast Energy Inc.</t>
  </si>
  <si>
    <t>NOVA Gas Transmission Ltd.</t>
  </si>
  <si>
    <t xml:space="preserve">FortisBC Inc. </t>
  </si>
  <si>
    <t>Enbridge Pipelines Inc.</t>
  </si>
  <si>
    <t>(Four Quarters Ending September 2010)</t>
  </si>
  <si>
    <t xml:space="preserve">  ENMAX</t>
  </si>
  <si>
    <t>Hydro One Inc.</t>
  </si>
  <si>
    <t xml:space="preserve">  Veridian Corp.</t>
  </si>
  <si>
    <t xml:space="preserve">  Union Gas Limited</t>
  </si>
  <si>
    <t>A-rated Utility Bond Yield</t>
  </si>
  <si>
    <t>AUC</t>
  </si>
  <si>
    <t>DCF COST OF EQUITY FOR SAMPLE OF CANADIAN UTILITIES</t>
  </si>
  <si>
    <r>
      <t xml:space="preserve">Average of EPS </t>
    </r>
    <r>
      <rPr>
        <b/>
        <u val="single"/>
        <sz val="10"/>
        <rFont val="Arial"/>
        <family val="2"/>
      </rPr>
      <t>Estimates</t>
    </r>
  </si>
  <si>
    <r>
      <t>1/</t>
    </r>
    <r>
      <rPr>
        <sz val="10"/>
        <rFont val="Arial"/>
        <family val="2"/>
      </rPr>
      <t xml:space="preserve"> Expected Dividend Yield = (Col (1) / Col (2)) * (1 + Col (6))</t>
    </r>
  </si>
  <si>
    <r>
      <t xml:space="preserve">2/ </t>
    </r>
    <r>
      <rPr>
        <sz val="10"/>
        <rFont val="Arial"/>
        <family val="2"/>
      </rPr>
      <t>Expected Dividend Yield (Col (3)) + Average of EPS Estimates (Col (6))</t>
    </r>
  </si>
  <si>
    <t>DCF COSTS OF EQUITY FOR SAMPLE OF CANADIAN UTILITIES</t>
  </si>
  <si>
    <r>
      <t xml:space="preserve">Stage 1:
 Average of 
</t>
    </r>
    <r>
      <rPr>
        <b/>
        <u val="single"/>
        <sz val="10"/>
        <rFont val="Arial"/>
        <family val="2"/>
      </rPr>
      <t>EPS Forecasts</t>
    </r>
  </si>
  <si>
    <r>
      <t xml:space="preserve">Source:  Bloomberg; Standard and Poor's </t>
    </r>
    <r>
      <rPr>
        <i/>
        <sz val="10"/>
        <rFont val="Arial"/>
        <family val="2"/>
      </rPr>
      <t>Research Insight</t>
    </r>
    <r>
      <rPr>
        <sz val="10"/>
        <rFont val="Arial"/>
        <family val="2"/>
      </rPr>
      <t xml:space="preserve">; and </t>
    </r>
    <r>
      <rPr>
        <u val="single"/>
        <sz val="10"/>
        <rFont val="Arial"/>
        <family val="2"/>
      </rPr>
      <t>www.yahoo.com</t>
    </r>
    <r>
      <rPr>
        <sz val="10"/>
        <rFont val="Arial"/>
        <family val="2"/>
      </rPr>
      <t>.</t>
    </r>
  </si>
  <si>
    <t>Canadian Utilities Limited</t>
  </si>
  <si>
    <t>1996-2010</t>
  </si>
  <si>
    <t>EQUATION 1:</t>
  </si>
  <si>
    <t>EQUATION 2:</t>
  </si>
  <si>
    <t>EQUATION 3:</t>
  </si>
  <si>
    <t>30-Year Treasury Yield</t>
  </si>
  <si>
    <t>Spread</t>
  </si>
  <si>
    <t>6 Months Lagged 30-Year Treasury Yield</t>
  </si>
  <si>
    <t>Step (1)</t>
  </si>
  <si>
    <t>Step (2)</t>
  </si>
  <si>
    <r>
      <t xml:space="preserve">             Standard and Poor's,</t>
    </r>
    <r>
      <rPr>
        <i/>
        <sz val="10"/>
        <rFont val="Arial"/>
        <family val="2"/>
      </rPr>
      <t xml:space="preserve"> Issuer Ranking: U.S. Natural Gas Distributors And Integrated Gas Companies, Strongest To Weakest </t>
    </r>
    <r>
      <rPr>
        <sz val="10"/>
        <rFont val="Arial"/>
        <family val="2"/>
      </rPr>
      <t>(December 22, 2010);</t>
    </r>
  </si>
  <si>
    <r>
      <t xml:space="preserve">I/B/E/S/
Long-Term
</t>
    </r>
    <r>
      <rPr>
        <b/>
        <u val="single"/>
        <sz val="10"/>
        <rFont val="Arial"/>
        <family val="2"/>
      </rPr>
      <t>EPS Forecasts</t>
    </r>
  </si>
  <si>
    <r>
      <t xml:space="preserve">3 Year </t>
    </r>
    <r>
      <rPr>
        <b/>
        <u val="single"/>
        <sz val="10"/>
        <rFont val="Arial"/>
        <family val="2"/>
      </rPr>
      <t>Average</t>
    </r>
  </si>
  <si>
    <t>5/</t>
  </si>
  <si>
    <r>
      <t>Gaz M</t>
    </r>
    <r>
      <rPr>
        <sz val="10"/>
        <rFont val="Arial"/>
        <family val="2"/>
      </rPr>
      <t>é</t>
    </r>
    <r>
      <rPr>
        <sz val="10"/>
        <rFont val="Arial"/>
        <family val="2"/>
      </rPr>
      <t>tro L.P.</t>
    </r>
  </si>
  <si>
    <t>6/</t>
  </si>
  <si>
    <t>4/</t>
  </si>
  <si>
    <r>
      <t>Trans Qu</t>
    </r>
    <r>
      <rPr>
        <sz val="10"/>
        <rFont val="Arial"/>
        <family val="2"/>
      </rPr>
      <t>é</t>
    </r>
    <r>
      <rPr>
        <sz val="10"/>
        <rFont val="Arial"/>
        <family val="2"/>
      </rPr>
      <t>bec &amp; Maritimes Pipeline</t>
    </r>
  </si>
  <si>
    <t>6/10</t>
  </si>
  <si>
    <t>TG-03-2010</t>
  </si>
  <si>
    <t>1/11</t>
  </si>
  <si>
    <t>TG-01-2011</t>
  </si>
  <si>
    <t xml:space="preserve">  ATCO Pipelines</t>
  </si>
  <si>
    <t>11/09; 5/10</t>
  </si>
  <si>
    <t>2009-216; 2010-228</t>
  </si>
  <si>
    <r>
      <t xml:space="preserve"> </t>
    </r>
    <r>
      <rPr>
        <sz val="10"/>
        <color indexed="8"/>
        <rFont val="Arial"/>
        <family val="2"/>
      </rPr>
      <t xml:space="preserve">ALLETE, Inc. </t>
    </r>
    <r>
      <rPr>
        <sz val="10"/>
        <rFont val="Arial"/>
        <family val="2"/>
      </rPr>
      <t xml:space="preserve"> </t>
    </r>
  </si>
  <si>
    <r>
      <t xml:space="preserve"> </t>
    </r>
    <r>
      <rPr>
        <sz val="10"/>
        <color indexed="8"/>
        <rFont val="Arial"/>
        <family val="2"/>
      </rPr>
      <t xml:space="preserve">Alliant Energy Corporation </t>
    </r>
    <r>
      <rPr>
        <sz val="10"/>
        <rFont val="Arial"/>
        <family val="2"/>
      </rPr>
      <t xml:space="preserve"> </t>
    </r>
  </si>
  <si>
    <r>
      <t xml:space="preserve"> </t>
    </r>
    <r>
      <rPr>
        <sz val="10"/>
        <color indexed="8"/>
        <rFont val="Arial"/>
        <family val="2"/>
      </rPr>
      <t xml:space="preserve">Dominion Resources, Inc. </t>
    </r>
    <r>
      <rPr>
        <sz val="10"/>
        <rFont val="Arial"/>
        <family val="2"/>
      </rPr>
      <t xml:space="preserve"> </t>
    </r>
  </si>
  <si>
    <r>
      <t xml:space="preserve"> </t>
    </r>
    <r>
      <rPr>
        <sz val="10"/>
        <color indexed="8"/>
        <rFont val="Arial"/>
        <family val="2"/>
      </rPr>
      <t xml:space="preserve">Duke Energy Corporation </t>
    </r>
    <r>
      <rPr>
        <sz val="10"/>
        <rFont val="Arial"/>
        <family val="2"/>
      </rPr>
      <t xml:space="preserve"> </t>
    </r>
  </si>
  <si>
    <r>
      <t xml:space="preserve"> </t>
    </r>
    <r>
      <rPr>
        <sz val="10"/>
        <color indexed="8"/>
        <rFont val="Arial"/>
        <family val="2"/>
      </rPr>
      <t xml:space="preserve">IDACORP, Inc. </t>
    </r>
    <r>
      <rPr>
        <sz val="10"/>
        <rFont val="Arial"/>
        <family val="2"/>
      </rPr>
      <t xml:space="preserve"> </t>
    </r>
  </si>
  <si>
    <r>
      <t xml:space="preserve"> </t>
    </r>
    <r>
      <rPr>
        <sz val="10"/>
        <color indexed="8"/>
        <rFont val="Arial"/>
        <family val="2"/>
      </rPr>
      <t xml:space="preserve">NextEra Energy, Inc. </t>
    </r>
    <r>
      <rPr>
        <sz val="10"/>
        <rFont val="Arial"/>
        <family val="2"/>
      </rPr>
      <t xml:space="preserve"> </t>
    </r>
  </si>
  <si>
    <r>
      <t xml:space="preserve"> </t>
    </r>
    <r>
      <rPr>
        <sz val="10"/>
        <color indexed="8"/>
        <rFont val="Arial"/>
        <family val="2"/>
      </rPr>
      <t xml:space="preserve">OGE Energy Corp. </t>
    </r>
    <r>
      <rPr>
        <sz val="10"/>
        <rFont val="Arial"/>
        <family val="2"/>
      </rPr>
      <t xml:space="preserve"> </t>
    </r>
  </si>
  <si>
    <r>
      <t xml:space="preserve"> </t>
    </r>
    <r>
      <rPr>
        <sz val="10"/>
        <color indexed="8"/>
        <rFont val="Arial"/>
        <family val="2"/>
      </rPr>
      <t xml:space="preserve">Portland General Electric Company </t>
    </r>
    <r>
      <rPr>
        <sz val="10"/>
        <rFont val="Arial"/>
        <family val="2"/>
      </rPr>
      <t xml:space="preserve"> </t>
    </r>
  </si>
  <si>
    <r>
      <t xml:space="preserve"> </t>
    </r>
    <r>
      <rPr>
        <sz val="10"/>
        <color indexed="8"/>
        <rFont val="Arial"/>
        <family val="2"/>
      </rPr>
      <t xml:space="preserve">Progress Energy </t>
    </r>
    <r>
      <rPr>
        <sz val="10"/>
        <rFont val="Arial"/>
        <family val="2"/>
      </rPr>
      <t xml:space="preserve"> </t>
    </r>
  </si>
  <si>
    <r>
      <t xml:space="preserve"> </t>
    </r>
    <r>
      <rPr>
        <sz val="10"/>
        <color indexed="8"/>
        <rFont val="Arial"/>
        <family val="2"/>
      </rPr>
      <t xml:space="preserve">SCANA Corporation </t>
    </r>
    <r>
      <rPr>
        <sz val="10"/>
        <rFont val="Arial"/>
        <family val="2"/>
      </rPr>
      <t xml:space="preserve"> </t>
    </r>
  </si>
  <si>
    <r>
      <t xml:space="preserve"> </t>
    </r>
    <r>
      <rPr>
        <sz val="10"/>
        <color indexed="63"/>
        <rFont val="Arial"/>
        <family val="2"/>
      </rPr>
      <t xml:space="preserve">Sempra Energy </t>
    </r>
    <r>
      <rPr>
        <sz val="10"/>
        <rFont val="Arial"/>
        <family val="2"/>
      </rPr>
      <t xml:space="preserve"> </t>
    </r>
  </si>
  <si>
    <r>
      <t xml:space="preserve"> </t>
    </r>
    <r>
      <rPr>
        <sz val="10"/>
        <color indexed="8"/>
        <rFont val="Arial"/>
        <family val="2"/>
      </rPr>
      <t xml:space="preserve">Southern Company </t>
    </r>
    <r>
      <rPr>
        <sz val="10"/>
        <rFont val="Arial"/>
        <family val="2"/>
      </rPr>
      <t xml:space="preserve"> </t>
    </r>
  </si>
  <si>
    <r>
      <t xml:space="preserve"> </t>
    </r>
    <r>
      <rPr>
        <sz val="10"/>
        <color indexed="8"/>
        <rFont val="Arial"/>
        <family val="2"/>
      </rPr>
      <t xml:space="preserve">Vectren Corporation </t>
    </r>
    <r>
      <rPr>
        <sz val="10"/>
        <rFont val="Arial"/>
        <family val="2"/>
      </rPr>
      <t xml:space="preserve"> </t>
    </r>
  </si>
  <si>
    <r>
      <t xml:space="preserve"> </t>
    </r>
    <r>
      <rPr>
        <sz val="10"/>
        <color indexed="8"/>
        <rFont val="Arial"/>
        <family val="2"/>
      </rPr>
      <t xml:space="preserve">Wisconsin Energy Corporation </t>
    </r>
    <r>
      <rPr>
        <sz val="10"/>
        <rFont val="Arial"/>
        <family val="2"/>
      </rPr>
      <t xml:space="preserve"> </t>
    </r>
  </si>
  <si>
    <r>
      <t xml:space="preserve"> </t>
    </r>
    <r>
      <rPr>
        <sz val="10"/>
        <color indexed="8"/>
        <rFont val="Arial"/>
        <family val="2"/>
      </rPr>
      <t xml:space="preserve">Xcel Energy, Inc. </t>
    </r>
    <r>
      <rPr>
        <sz val="10"/>
        <rFont val="Arial"/>
        <family val="2"/>
      </rPr>
      <t xml:space="preserve"> </t>
    </r>
  </si>
  <si>
    <t>Baa2</t>
  </si>
  <si>
    <t>BBB</t>
  </si>
  <si>
    <t>=  11.66  -  1.25 (30-Year Treasury Yield)</t>
  </si>
  <si>
    <t>=  -14.03</t>
  </si>
  <si>
    <t>=  51%</t>
  </si>
  <si>
    <r>
      <t xml:space="preserve">Source:  </t>
    </r>
    <r>
      <rPr>
        <u val="single"/>
        <sz val="10"/>
        <rFont val="Arial"/>
        <family val="2"/>
      </rPr>
      <t>www.reuters.com</t>
    </r>
    <r>
      <rPr>
        <sz val="10"/>
        <rFont val="Arial"/>
        <family val="2"/>
      </rPr>
      <t xml:space="preserve">, Standard and Poor's </t>
    </r>
    <r>
      <rPr>
        <i/>
        <sz val="10"/>
        <rFont val="Arial"/>
        <family val="2"/>
      </rPr>
      <t>Research Insight</t>
    </r>
    <r>
      <rPr>
        <sz val="10"/>
        <rFont val="Arial"/>
        <family val="2"/>
      </rPr>
      <t xml:space="preserve">, </t>
    </r>
    <r>
      <rPr>
        <i/>
        <sz val="10"/>
        <rFont val="Arial"/>
        <family val="2"/>
      </rPr>
      <t>Value Line</t>
    </r>
    <r>
      <rPr>
        <sz val="10"/>
        <rFont val="Arial"/>
        <family val="2"/>
      </rPr>
      <t xml:space="preserve"> (November and December 2010), </t>
    </r>
    <r>
      <rPr>
        <u val="single"/>
        <sz val="10"/>
        <rFont val="Arial"/>
        <family val="2"/>
      </rPr>
      <t>www.yahoo.com</t>
    </r>
    <r>
      <rPr>
        <sz val="10"/>
        <rFont val="Arial"/>
        <family val="2"/>
      </rPr>
      <t xml:space="preserve">, and </t>
    </r>
    <r>
      <rPr>
        <u val="single"/>
        <sz val="10"/>
        <rFont val="Arial"/>
        <family val="2"/>
      </rPr>
      <t>www.zacks.com.</t>
    </r>
  </si>
  <si>
    <t>=  8.67  -  0.71 (30-Year Treasury Yield)</t>
  </si>
  <si>
    <t>=  -11.99</t>
  </si>
  <si>
    <t>=  43%</t>
  </si>
  <si>
    <t>=     3.00</t>
  </si>
  <si>
    <t>= 6 Months Lagged Spread between Baa-rated Utility Bond Yields and 30-year Treasury Yields</t>
  </si>
  <si>
    <r>
      <t xml:space="preserve">2/ </t>
    </r>
    <r>
      <rPr>
        <sz val="10"/>
        <rFont val="Arial"/>
        <family val="2"/>
      </rPr>
      <t>Moody's Spread is the yield on Moody's long-term Baa-rated Utility Index minus the long-term Treasury yield.</t>
    </r>
  </si>
  <si>
    <t>= Spread between Baa-rated Utility Bond Yields and 30-year Treasury Yields</t>
  </si>
  <si>
    <t>=  7.65  -  0.92 (30-Year Treasury Yield)   +   1.16 (Spread)</t>
  </si>
  <si>
    <t>=  -13.08</t>
  </si>
  <si>
    <t>=   12.98</t>
  </si>
  <si>
    <t>=  74%</t>
  </si>
  <si>
    <t>= 9.9%</t>
  </si>
  <si>
    <t>Baa-rated Utility Bond Yield</t>
  </si>
  <si>
    <t>=  7.30  -  0.58 (Baa-rated Utility Bond Yields)</t>
  </si>
  <si>
    <t>=  -6.90</t>
  </si>
  <si>
    <t>=  20%</t>
  </si>
  <si>
    <t>=  6.17  -  0.50 (30-Year Treasury Yield)   +   0.72 (Spread)</t>
  </si>
  <si>
    <t>=  -10.25</t>
  </si>
  <si>
    <t>=   11.62</t>
  </si>
  <si>
    <t>=  67%</t>
  </si>
  <si>
    <t>=  6.10  -  0.43 (Baa-rated Utility Bond Yields)</t>
  </si>
  <si>
    <t>=  -9.39</t>
  </si>
  <si>
    <t>=  32%</t>
  </si>
  <si>
    <t>=  3.7%</t>
  </si>
  <si>
    <r>
      <t xml:space="preserve">Aa3 (Senior Unsecured) </t>
    </r>
    <r>
      <rPr>
        <vertAlign val="superscript"/>
        <sz val="10"/>
        <color indexed="8"/>
        <rFont val="Arial"/>
        <family val="2"/>
      </rPr>
      <t>1/</t>
    </r>
  </si>
  <si>
    <r>
      <t xml:space="preserve">    A+ </t>
    </r>
    <r>
      <rPr>
        <vertAlign val="superscript"/>
        <sz val="10"/>
        <rFont val="Arial"/>
        <family val="2"/>
      </rPr>
      <t>1/</t>
    </r>
  </si>
  <si>
    <r>
      <t xml:space="preserve">   A+ (Senior Unsecured) </t>
    </r>
    <r>
      <rPr>
        <vertAlign val="superscript"/>
        <sz val="10"/>
        <color indexed="8"/>
        <rFont val="Arial"/>
        <family val="2"/>
      </rPr>
      <t>1/</t>
    </r>
  </si>
  <si>
    <r>
      <t>1/</t>
    </r>
    <r>
      <rPr>
        <sz val="10"/>
        <rFont val="Arial"/>
        <family val="2"/>
      </rPr>
      <t xml:space="preserve"> Moody's rating reflects application of methodology for government-related issuers. Implied senior unsecured rating of Baa1. S&amp;P stand-alone rating is A.  </t>
    </r>
  </si>
  <si>
    <t>OF U.S. ELECTRIC UTILITIES</t>
  </si>
  <si>
    <t>MARKET VALUE CAPITAL STRUCTURES FOR U.S. ELECTRIC UTILITIES SAMPLE</t>
  </si>
  <si>
    <r>
      <t xml:space="preserve">  Gaz M</t>
    </r>
    <r>
      <rPr>
        <sz val="10"/>
        <color indexed="8"/>
        <rFont val="Arial"/>
        <family val="2"/>
      </rPr>
      <t>é</t>
    </r>
    <r>
      <rPr>
        <sz val="10"/>
        <color indexed="8"/>
        <rFont val="Arial"/>
        <family val="2"/>
      </rPr>
      <t>tro</t>
    </r>
  </si>
  <si>
    <r>
      <t>Gaz M</t>
    </r>
    <r>
      <rPr>
        <sz val="10"/>
        <rFont val="Arial"/>
        <family val="2"/>
      </rPr>
      <t>é</t>
    </r>
    <r>
      <rPr>
        <sz val="10"/>
        <rFont val="Arial"/>
        <family val="2"/>
      </rPr>
      <t>tro</t>
    </r>
  </si>
  <si>
    <r>
      <t xml:space="preserve">  Gaz M</t>
    </r>
    <r>
      <rPr>
        <sz val="10"/>
        <rFont val="Arial"/>
        <family val="2"/>
      </rPr>
      <t>é</t>
    </r>
    <r>
      <rPr>
        <sz val="10"/>
        <rFont val="Arial"/>
        <family val="2"/>
      </rPr>
      <t>tro L.P.</t>
    </r>
  </si>
  <si>
    <t>CREDIT METRICS OF U.S. ELECTRIC UTILITIES</t>
  </si>
  <si>
    <r>
      <t xml:space="preserve">             </t>
    </r>
    <r>
      <rPr>
        <u val="single"/>
        <sz val="10"/>
        <rFont val="Arial"/>
        <family val="2"/>
      </rPr>
      <t>www.standardandpoors.com</t>
    </r>
    <r>
      <rPr>
        <sz val="10"/>
        <rFont val="Arial"/>
        <family val="2"/>
      </rPr>
      <t xml:space="preserve">; </t>
    </r>
    <r>
      <rPr>
        <i/>
        <sz val="10"/>
        <rFont val="Arial"/>
        <family val="2"/>
      </rPr>
      <t>TSX Review.</t>
    </r>
  </si>
  <si>
    <t>INDIVIDUAL COMPANY RISK DATA FOR SAMPLE OF U.S. ELECTRIC UTILITIES</t>
  </si>
  <si>
    <t>DCF-BASED EQUITY RISK PREMIUM STUDY FOR 
SAMPLE OF U.S. ELECTRIC UTILITIES 
CONSTANT GROWTH DCF MODEL</t>
  </si>
  <si>
    <t>DCF-BASED EQUITY RISK PREMIUM STUDY FOR 
SAMPLE OF U.S. ELECTRIC UTILITIES
CONSTANT GROWTH DCF MODEL</t>
  </si>
  <si>
    <t>DCF-BASED EQUITY RISK PREMIUM STUDY FOR 
SAMPLE OF U.S. ELECTRIC UTILITIES 
THREE STAGE MODEL</t>
  </si>
  <si>
    <t>DCF-BASED EQUITY RISK PREMIUM STUDY FOR 
SAMPLE OF U.S. ELECTRIC UTILITIES
THREE STAGE MODEL</t>
  </si>
  <si>
    <t>DCF COST OF EQUITY FOR SAMPLE OF U.S. ELECTRIC UTILITIES</t>
  </si>
  <si>
    <t>DCF COSTS OF EQUITY FOR SAMPLE OF U.S. ELECTRIC UTILITIES</t>
  </si>
  <si>
    <t>I/B/E/S</t>
  </si>
  <si>
    <r>
      <t xml:space="preserve"> </t>
    </r>
    <r>
      <rPr>
        <sz val="10"/>
        <color indexed="8"/>
        <rFont val="Arial"/>
        <family val="2"/>
      </rPr>
      <t xml:space="preserve">Portland General Electric Co. </t>
    </r>
    <r>
      <rPr>
        <sz val="10"/>
        <rFont val="Arial"/>
        <family val="2"/>
      </rPr>
      <t xml:space="preserve"> </t>
    </r>
  </si>
  <si>
    <r>
      <t xml:space="preserve"> </t>
    </r>
    <r>
      <rPr>
        <sz val="10"/>
        <color indexed="8"/>
        <rFont val="Arial"/>
        <family val="2"/>
      </rPr>
      <t>Wisconsin Energy Corp.</t>
    </r>
    <r>
      <rPr>
        <sz val="10"/>
        <rFont val="Arial"/>
        <family val="2"/>
      </rPr>
      <t xml:space="preserve"> </t>
    </r>
  </si>
  <si>
    <t>MARKET VALUE CAPITAL STRUCTURES FOR CANADIAN UTILITIES SAMPLE</t>
  </si>
  <si>
    <t>Equity Risk Premium at Long-Term Bond Yield of 4.5%</t>
  </si>
  <si>
    <t>=  6.0%</t>
  </si>
  <si>
    <t>ROE at Long-Term Bond Yield of 4.5%</t>
  </si>
  <si>
    <t>= 10.5%</t>
  </si>
  <si>
    <t>ROE at Long-Term Bond Yield of 4.5% and Spread of 1.65%</t>
  </si>
  <si>
    <t>Equity Risk Premium at Long-term Bond Yield of 4.5% and Spread of 1.65%</t>
  </si>
  <si>
    <t>=  5.4%</t>
  </si>
  <si>
    <t>Equity Risk Premium at Baa-rated Utility Bond Yield of 6.15%</t>
  </si>
  <si>
    <t>ROE at A-rated Utility Bond Yield of 6.15%</t>
  </si>
  <si>
    <t>Equity Risk Premium at Long-Term Bond Yield of 4.50%</t>
  </si>
  <si>
    <t>ROE at Long-Term Bond Yield of 4.50%</t>
  </si>
  <si>
    <t>=  5.5%</t>
  </si>
  <si>
    <t>= 10.0%</t>
  </si>
  <si>
    <t>=  5.1%</t>
  </si>
  <si>
    <t>= 9.6%</t>
  </si>
  <si>
    <t>ROE at Baa-rated Utility Bond Yield of 6.15%</t>
  </si>
  <si>
    <t>=  3.5%</t>
  </si>
  <si>
    <t>=  8.59  -  0.58 (6 Months Lagged 30-Year Treasury Yield)</t>
  </si>
  <si>
    <t>=   12.66</t>
  </si>
  <si>
    <t>=   72%</t>
  </si>
  <si>
    <t>=  7.90  -  0.52 (6 Months Lagged 30-Year Treasury Yield)   +  0.19 (Spread)</t>
  </si>
  <si>
    <t>=   -10.97</t>
  </si>
  <si>
    <t>=    76%</t>
  </si>
  <si>
    <t xml:space="preserve">=  7.89  -  0.59 (6 Months Lagged Moody's Baa-Rated) </t>
  </si>
  <si>
    <t>=  -11.51</t>
  </si>
  <si>
    <t>=   68%</t>
  </si>
  <si>
    <t>=  5.9%</t>
  </si>
  <si>
    <t>= 10.4%</t>
  </si>
  <si>
    <t>Equity Risk Premium at Baa-Rated Utility Bond Yield of 6.15%</t>
  </si>
  <si>
    <t>ROE at Baa-Rated Utility Bond Yield of 6.15%</t>
  </si>
  <si>
    <t>=  4.2%</t>
  </si>
  <si>
    <r>
      <t xml:space="preserve">Source:  Blue Chip </t>
    </r>
    <r>
      <rPr>
        <i/>
        <sz val="10"/>
        <rFont val="Arial"/>
        <family val="2"/>
      </rPr>
      <t>Financial Forecasts</t>
    </r>
    <r>
      <rPr>
        <sz val="10"/>
        <rFont val="Arial"/>
        <family val="2"/>
      </rPr>
      <t xml:space="preserve"> (December 2010), </t>
    </r>
    <r>
      <rPr>
        <u val="single"/>
        <sz val="10"/>
        <rFont val="Arial"/>
        <family val="2"/>
      </rPr>
      <t>www.reuters.com</t>
    </r>
    <r>
      <rPr>
        <sz val="10"/>
        <rFont val="Arial"/>
        <family val="2"/>
      </rPr>
      <t xml:space="preserve">, Standard and Poor's </t>
    </r>
    <r>
      <rPr>
        <i/>
        <sz val="10"/>
        <rFont val="Arial"/>
        <family val="2"/>
      </rPr>
      <t>Research Insight</t>
    </r>
    <r>
      <rPr>
        <sz val="10"/>
        <rFont val="Arial"/>
        <family val="2"/>
      </rPr>
      <t xml:space="preserve">, </t>
    </r>
    <r>
      <rPr>
        <i/>
        <sz val="10"/>
        <rFont val="Arial"/>
        <family val="2"/>
      </rPr>
      <t>Value Line</t>
    </r>
    <r>
      <rPr>
        <sz val="10"/>
        <rFont val="Arial"/>
        <family val="2"/>
      </rPr>
      <t xml:space="preserve"> (November and December 2010),</t>
    </r>
  </si>
  <si>
    <r>
      <t xml:space="preserve">             </t>
    </r>
    <r>
      <rPr>
        <u val="single"/>
        <sz val="10"/>
        <rFont val="Arial"/>
        <family val="2"/>
      </rPr>
      <t>www.yahoo.com</t>
    </r>
    <r>
      <rPr>
        <sz val="10"/>
        <rFont val="Arial"/>
        <family val="2"/>
      </rPr>
      <t xml:space="preserve">, and </t>
    </r>
    <r>
      <rPr>
        <u val="single"/>
        <sz val="10"/>
        <rFont val="Arial"/>
        <family val="2"/>
      </rPr>
      <t>www.zacks.com</t>
    </r>
    <r>
      <rPr>
        <sz val="10"/>
        <rFont val="Arial"/>
        <family val="2"/>
      </rPr>
      <t>.</t>
    </r>
  </si>
  <si>
    <t>The S&amp;P/Moody's Electric Index reflects S&amp;P's Electric Index from 1947 to 1998 and Moody's Electric Index from 1999 to 2001.  The 2002 to 2010 data were estimated using simple average of the prices and dividends for the utilities included in Moody's Electric Index as of the end of 2001.  These utilities include American Electric Power, Centerpoint Energy, CH Energy, Cinergy, Consolidated Edison, Constellation, Dominion Resources, DPL, DTE Energy, Duke Energy, Energy East, Exelon, FirstEnergy, IDACORP, Nisource, OGE Energy, Pepco Holdings, PPL, Progress Energy, Public Service Enterprise Grp., Southern Co., Teco and Xcel Energy.  
The S&amp;P/Moody's Gas Distribution Index reflects S&amp;P's Natural Gas Distributors Index from 1947 to 1984, when S&amp;P eliminated its gas distribution index.  The 1985-2001 data are for Moody's Gas index. The index was terminated in July 2002.  The 2002-2010 returns were estimated using simple averages of the prices and dividends for the utilities that were included in Moody's Gas Index as of the end of 2001.  These LDCs include AGL Resources, Keyspan Corp., Laclede Group, Northwest Natural, Peoples Energy and WGL Holdings.</t>
  </si>
  <si>
    <r>
      <t xml:space="preserve">Source:  </t>
    </r>
    <r>
      <rPr>
        <u val="single"/>
        <sz val="10"/>
        <rFont val="Arial"/>
        <family val="2"/>
      </rPr>
      <t>www.Moodys.com</t>
    </r>
    <r>
      <rPr>
        <sz val="10"/>
        <rFont val="Arial"/>
        <family val="2"/>
      </rPr>
      <t xml:space="preserve">; Standard and Poor's, </t>
    </r>
    <r>
      <rPr>
        <i/>
        <sz val="10"/>
        <rFont val="Arial"/>
        <family val="2"/>
      </rPr>
      <t>Issuer Ranking: U.S. Invester-Owned Electric Utilities, Strongest To Weakes</t>
    </r>
    <r>
      <rPr>
        <sz val="10"/>
        <rFont val="Arial"/>
        <family val="2"/>
      </rPr>
      <t xml:space="preserve">t (October 6, 2010); </t>
    </r>
  </si>
  <si>
    <r>
      <t xml:space="preserve">             Standard and Poor's Research Insight; </t>
    </r>
    <r>
      <rPr>
        <i/>
        <sz val="10"/>
        <rFont val="Arial"/>
        <family val="2"/>
      </rPr>
      <t>Value Line</t>
    </r>
    <r>
      <rPr>
        <sz val="10"/>
        <rFont val="Arial"/>
        <family val="2"/>
      </rPr>
      <t xml:space="preserve"> (November and December 2010); </t>
    </r>
    <r>
      <rPr>
        <i/>
        <sz val="10"/>
        <rFont val="Arial"/>
        <family val="2"/>
      </rPr>
      <t>Value Line Index</t>
    </r>
    <r>
      <rPr>
        <sz val="10"/>
        <rFont val="Arial"/>
        <family val="2"/>
      </rPr>
      <t>, December 24, 2010;  and</t>
    </r>
  </si>
  <si>
    <r>
      <t xml:space="preserve">Source: </t>
    </r>
    <r>
      <rPr>
        <sz val="10"/>
        <rFont val="Arial"/>
        <family val="2"/>
      </rPr>
      <t xml:space="preserve"> Standard and Poor's</t>
    </r>
    <r>
      <rPr>
        <i/>
        <sz val="10"/>
        <rFont val="Arial"/>
        <family val="2"/>
      </rPr>
      <t xml:space="preserve"> Research Insight</t>
    </r>
    <r>
      <rPr>
        <sz val="10"/>
        <rFont val="Arial"/>
        <family val="2"/>
      </rPr>
      <t xml:space="preserve"> and </t>
    </r>
    <r>
      <rPr>
        <i/>
        <sz val="10"/>
        <rFont val="Arial"/>
        <family val="2"/>
      </rPr>
      <t>TSX Review</t>
    </r>
    <r>
      <rPr>
        <sz val="10"/>
        <rFont val="Arial"/>
        <family val="2"/>
      </rPr>
      <t>.</t>
    </r>
  </si>
  <si>
    <r>
      <t xml:space="preserve">Source: Standard and Poor's </t>
    </r>
    <r>
      <rPr>
        <i/>
        <sz val="10"/>
        <rFont val="Arial"/>
        <family val="2"/>
      </rPr>
      <t>Research Insight</t>
    </r>
  </si>
  <si>
    <r>
      <t xml:space="preserve">Source:  Bloomberg; Consensus Economics </t>
    </r>
    <r>
      <rPr>
        <i/>
        <sz val="10"/>
        <rFont val="Arial"/>
        <family val="2"/>
      </rPr>
      <t>Consensus Forecasts</t>
    </r>
    <r>
      <rPr>
        <sz val="10"/>
        <rFont val="Arial"/>
        <family val="2"/>
      </rPr>
      <t xml:space="preserve"> (October 2010); Standard and Poor's </t>
    </r>
    <r>
      <rPr>
        <i/>
        <sz val="10"/>
        <rFont val="Arial"/>
        <family val="2"/>
      </rPr>
      <t>Research Insight</t>
    </r>
    <r>
      <rPr>
        <sz val="10"/>
        <rFont val="Arial"/>
        <family val="2"/>
      </rPr>
      <t xml:space="preserve">; and </t>
    </r>
    <r>
      <rPr>
        <u val="single"/>
        <sz val="10"/>
        <rFont val="Arial"/>
        <family val="2"/>
      </rPr>
      <t>www.yahoo.com</t>
    </r>
    <r>
      <rPr>
        <sz val="10"/>
        <rFont val="Arial"/>
        <family val="2"/>
      </rPr>
      <t>.</t>
    </r>
  </si>
  <si>
    <t>Source:  Standard &amp; Poor's Debt Rating Reports except where noted.</t>
  </si>
  <si>
    <t xml:space="preserve"> Baa Utility/ Treasury Yield Spread</t>
  </si>
  <si>
    <t>Moody's Baa Utility Bond</t>
  </si>
  <si>
    <t>APPROVED U.S. ELECTRIC AND GAS UTILITY ROES, RISK PREMIUMS, BOND YIELDS AND SPREADS</t>
  </si>
  <si>
    <t>Approved Electric and Gas ROEs</t>
  </si>
  <si>
    <t>6 Months Lagged Baa-Rated Utility Bond Yield</t>
  </si>
  <si>
    <t>Baa-Rated Bonds</t>
  </si>
  <si>
    <r>
      <t xml:space="preserve">Source:     Reports to Shareholders, </t>
    </r>
    <r>
      <rPr>
        <u val="single"/>
        <sz val="10"/>
        <rFont val="Arial"/>
        <family val="2"/>
      </rPr>
      <t>www.yahoo.com</t>
    </r>
  </si>
  <si>
    <t>Market Cost of Long Term Debt for Baa rated utility</t>
  </si>
  <si>
    <t>Allowed ROE Risk Premium Over Baa Utility Bond</t>
  </si>
  <si>
    <r>
      <t xml:space="preserve">Source: </t>
    </r>
    <r>
      <rPr>
        <u val="single"/>
        <sz val="10"/>
        <rFont val="Arial"/>
        <family val="2"/>
      </rPr>
      <t>www.federalreserve.gov</t>
    </r>
    <r>
      <rPr>
        <sz val="10"/>
        <rFont val="Arial"/>
        <family val="2"/>
      </rPr>
      <t xml:space="preserve">; I/B/E/S; </t>
    </r>
    <r>
      <rPr>
        <u val="single"/>
        <sz val="10"/>
        <rFont val="Arial"/>
        <family val="2"/>
      </rPr>
      <t>www.Moodys.com</t>
    </r>
    <r>
      <rPr>
        <sz val="10"/>
        <rFont val="Arial"/>
        <family val="2"/>
      </rPr>
      <t xml:space="preserve">; Standard &amp; Poor's </t>
    </r>
    <r>
      <rPr>
        <i/>
        <sz val="10"/>
        <rFont val="Arial"/>
        <family val="2"/>
      </rPr>
      <t>Research Insight</t>
    </r>
    <r>
      <rPr>
        <sz val="10"/>
        <rFont val="Arial"/>
        <family val="2"/>
      </rPr>
      <t>; and</t>
    </r>
    <r>
      <rPr>
        <i/>
        <sz val="10"/>
        <rFont val="Arial"/>
        <family val="2"/>
      </rPr>
      <t xml:space="preserve"> </t>
    </r>
    <r>
      <rPr>
        <u val="single"/>
        <sz val="10"/>
        <rFont val="Arial"/>
        <family val="2"/>
      </rPr>
      <t>www.ustreas.gov</t>
    </r>
    <r>
      <rPr>
        <sz val="10"/>
        <rFont val="Arial"/>
        <family val="2"/>
      </rPr>
      <t>.</t>
    </r>
  </si>
  <si>
    <r>
      <t xml:space="preserve">Sources: </t>
    </r>
    <r>
      <rPr>
        <u val="single"/>
        <sz val="10"/>
        <rFont val="Arial"/>
        <family val="2"/>
      </rPr>
      <t>www.federalreserve.gov</t>
    </r>
    <r>
      <rPr>
        <sz val="10"/>
        <rFont val="Arial"/>
        <family val="2"/>
      </rPr>
      <t xml:space="preserve">; </t>
    </r>
    <r>
      <rPr>
        <u val="single"/>
        <sz val="10"/>
        <rFont val="Arial"/>
        <family val="2"/>
      </rPr>
      <t>www.moodys.com</t>
    </r>
    <r>
      <rPr>
        <sz val="10"/>
        <rFont val="Arial"/>
        <family val="2"/>
      </rPr>
      <t xml:space="preserve">; Regulatory Research Associates at </t>
    </r>
    <r>
      <rPr>
        <u val="single"/>
        <sz val="10"/>
        <rFont val="Arial"/>
        <family val="2"/>
      </rPr>
      <t>www.snl.com</t>
    </r>
    <r>
      <rPr>
        <sz val="10"/>
        <rFont val="Arial"/>
        <family val="2"/>
      </rPr>
      <t xml:space="preserve">; </t>
    </r>
    <r>
      <rPr>
        <u val="single"/>
        <sz val="10"/>
        <rFont val="Arial"/>
        <family val="2"/>
      </rPr>
      <t>www.ustreas.gov</t>
    </r>
  </si>
  <si>
    <r>
      <t xml:space="preserve">Terasen Gas </t>
    </r>
    <r>
      <rPr>
        <vertAlign val="superscript"/>
        <sz val="10"/>
        <rFont val="Arial"/>
        <family val="2"/>
      </rPr>
      <t>3/</t>
    </r>
  </si>
  <si>
    <r>
      <t xml:space="preserve">2/ </t>
    </r>
    <r>
      <rPr>
        <sz val="10"/>
        <rFont val="Arial"/>
        <family val="2"/>
      </rPr>
      <t>Ratings withdrawn at request on company March 2010; previously rated Baa1.</t>
    </r>
  </si>
  <si>
    <t xml:space="preserve">Common Equity Ratio
(Four Quarters ending 2010Q3) </t>
  </si>
  <si>
    <r>
      <t>Debt Rating</t>
    </r>
    <r>
      <rPr>
        <b/>
        <vertAlign val="superscript"/>
        <sz val="10"/>
        <rFont val="Arial"/>
        <family val="2"/>
      </rPr>
      <t>2/</t>
    </r>
  </si>
  <si>
    <r>
      <t>"Raw" Weekly Betas</t>
    </r>
    <r>
      <rPr>
        <b/>
        <vertAlign val="superscript"/>
        <sz val="10"/>
        <rFont val="Arial"/>
        <family val="2"/>
      </rPr>
      <t>1/</t>
    </r>
  </si>
  <si>
    <t>CREDIT METRICS OF CANADIAN UTILITIES WITH RATED DEBT</t>
  </si>
  <si>
    <r>
      <t xml:space="preserve">3/ </t>
    </r>
    <r>
      <rPr>
        <sz val="10"/>
        <rFont val="Arial"/>
        <family val="2"/>
      </rPr>
      <t>S&amp;P ratings affirmed then withdrawn September 23, 2010.</t>
    </r>
  </si>
  <si>
    <t>9.43 (2011)
9.55 (2012)</t>
  </si>
  <si>
    <t>3/11</t>
  </si>
  <si>
    <t>3.61 (2011)
3.85 (2012)</t>
  </si>
  <si>
    <t>EB-2010-0008</t>
  </si>
  <si>
    <r>
      <t xml:space="preserve">1/ </t>
    </r>
    <r>
      <rPr>
        <sz val="10"/>
        <color indexed="8"/>
        <rFont val="Arial"/>
        <family val="2"/>
      </rPr>
      <t xml:space="preserve"> The  forecast long Canada yield of 3.85% (2012) was estimated.  </t>
    </r>
  </si>
  <si>
    <r>
      <rPr>
        <vertAlign val="superscript"/>
        <sz val="10"/>
        <rFont val="Arial"/>
        <family val="2"/>
      </rPr>
      <t>1/</t>
    </r>
    <r>
      <rPr>
        <sz val="10"/>
        <rFont val="Arial"/>
        <family val="2"/>
      </rPr>
      <t xml:space="preserve">  The average of the four quarters ending September 2010 for gas distributors was used to better measure the actual sources of funds over the year due to the seasonal pattern of use of short-term debt.</t>
    </r>
  </si>
  <si>
    <r>
      <rPr>
        <vertAlign val="superscript"/>
        <sz val="10"/>
        <rFont val="Arial"/>
        <family val="2"/>
      </rPr>
      <t>2/</t>
    </r>
    <r>
      <rPr>
        <sz val="10"/>
        <rFont val="Arial"/>
        <family val="2"/>
      </rPr>
      <t xml:space="preserve">  Includes preferred securities classified as debt.</t>
    </r>
  </si>
  <si>
    <r>
      <rPr>
        <vertAlign val="superscript"/>
        <sz val="10"/>
        <rFont val="Arial"/>
        <family val="2"/>
      </rPr>
      <t>3/</t>
    </r>
    <r>
      <rPr>
        <sz val="10"/>
        <rFont val="Arial"/>
        <family val="2"/>
      </rPr>
      <t xml:space="preserve">  Includes non-controlling interests in preferred shares of subsidiary companies and preferred securities.</t>
    </r>
  </si>
  <si>
    <r>
      <rPr>
        <vertAlign val="superscript"/>
        <sz val="10"/>
        <rFont val="Arial"/>
        <family val="2"/>
      </rPr>
      <t>4/</t>
    </r>
    <r>
      <rPr>
        <sz val="10"/>
        <rFont val="Arial"/>
        <family val="2"/>
      </rPr>
      <t xml:space="preserve">  Includes non-controlling interests in common shares of subsidiary companies.</t>
    </r>
  </si>
  <si>
    <r>
      <rPr>
        <vertAlign val="superscript"/>
        <sz val="10"/>
        <color indexed="8"/>
        <rFont val="Arial"/>
        <family val="2"/>
      </rPr>
      <t>1/</t>
    </r>
    <r>
      <rPr>
        <sz val="10"/>
        <color indexed="8"/>
        <rFont val="Arial"/>
        <family val="2"/>
      </rPr>
      <t xml:space="preserve">  Includes preferred securities classified as debt.</t>
    </r>
  </si>
  <si>
    <r>
      <rPr>
        <vertAlign val="superscript"/>
        <sz val="10"/>
        <color indexed="8"/>
        <rFont val="Arial"/>
        <family val="2"/>
      </rPr>
      <t>2/</t>
    </r>
    <r>
      <rPr>
        <sz val="10"/>
        <color indexed="8"/>
        <rFont val="Arial"/>
        <family val="2"/>
      </rPr>
      <t xml:space="preserve">  Includes non-controlling interests in preferred shares of subsidiary companies and preferred securities.</t>
    </r>
  </si>
  <si>
    <r>
      <rPr>
        <vertAlign val="superscript"/>
        <sz val="10"/>
        <color indexed="8"/>
        <rFont val="Arial"/>
        <family val="2"/>
      </rPr>
      <t>3/</t>
    </r>
    <r>
      <rPr>
        <sz val="10"/>
        <color indexed="8"/>
        <rFont val="Arial"/>
        <family val="2"/>
      </rPr>
      <t xml:space="preserve">  Includes non-controlling interests in common shares of subsidiary companies.</t>
    </r>
  </si>
  <si>
    <r>
      <rPr>
        <vertAlign val="superscript"/>
        <sz val="10"/>
        <rFont val="Arial"/>
        <family val="2"/>
      </rPr>
      <t>1/</t>
    </r>
    <r>
      <rPr>
        <sz val="10"/>
        <rFont val="Arial"/>
        <family val="2"/>
      </rPr>
      <t xml:space="preserve">  From S&amp;P full analysis report for Hamilton Utilities.</t>
    </r>
  </si>
  <si>
    <r>
      <rPr>
        <vertAlign val="superscript"/>
        <sz val="10"/>
        <rFont val="Arial"/>
        <family val="2"/>
      </rPr>
      <t>2/</t>
    </r>
    <r>
      <rPr>
        <sz val="10"/>
        <rFont val="Arial"/>
        <family val="2"/>
      </rPr>
      <t xml:space="preserve">  Data from DBRS.</t>
    </r>
  </si>
  <si>
    <r>
      <rPr>
        <vertAlign val="superscript"/>
        <sz val="10"/>
        <rFont val="Arial"/>
        <family val="2"/>
      </rPr>
      <t>3/</t>
    </r>
    <r>
      <rPr>
        <sz val="10"/>
        <rFont val="Arial"/>
        <family val="2"/>
      </rPr>
      <t xml:space="preserve">  2009 data from S&amp;P Credit Stats.</t>
    </r>
  </si>
  <si>
    <r>
      <rPr>
        <vertAlign val="superscript"/>
        <sz val="10"/>
        <rFont val="Arial"/>
        <family val="2"/>
      </rPr>
      <t>4/</t>
    </r>
    <r>
      <rPr>
        <sz val="10"/>
        <rFont val="Arial"/>
        <family val="2"/>
      </rPr>
      <t xml:space="preserve">  Data from S&amp;P Credit Stats.</t>
    </r>
  </si>
  <si>
    <r>
      <rPr>
        <vertAlign val="superscript"/>
        <sz val="10"/>
        <rFont val="Arial"/>
        <family val="2"/>
      </rPr>
      <t>5/</t>
    </r>
    <r>
      <rPr>
        <sz val="10"/>
        <rFont val="Arial"/>
        <family val="2"/>
      </rPr>
      <t xml:space="preserve">  Data from Moody's.</t>
    </r>
  </si>
  <si>
    <r>
      <rPr>
        <vertAlign val="superscript"/>
        <sz val="10"/>
        <rFont val="Arial"/>
        <family val="2"/>
      </rPr>
      <t>6/</t>
    </r>
    <r>
      <rPr>
        <sz val="10"/>
        <rFont val="Arial"/>
        <family val="2"/>
      </rPr>
      <t xml:space="preserve">  Calculated from Annual Reports.</t>
    </r>
  </si>
  <si>
    <r>
      <rPr>
        <vertAlign val="superscript"/>
        <sz val="10"/>
        <rFont val="Arial"/>
        <family val="2"/>
      </rPr>
      <t>1/</t>
    </r>
    <r>
      <rPr>
        <sz val="10"/>
        <rFont val="Arial"/>
        <family val="2"/>
      </rPr>
      <t xml:space="preserve">  2009 data from S&amp;P Credit Stats.</t>
    </r>
  </si>
  <si>
    <r>
      <t>1/</t>
    </r>
    <r>
      <rPr>
        <sz val="10"/>
        <rFont val="Arial"/>
        <family val="2"/>
      </rPr>
      <t xml:space="preserve"> "Raw" betas calculated using weekly price changes against the NYSE Composite (260 weeks ending December 27, 2010).  Duke prices begin in January 2007, Portland prices begin in May 2006.</t>
    </r>
  </si>
  <si>
    <r>
      <t>2/</t>
    </r>
    <r>
      <rPr>
        <sz val="10"/>
        <rFont val="Arial"/>
        <family val="2"/>
      </rPr>
      <t xml:space="preserve"> Rating for Vectren Corp. is for Vectren Utility Holdings.</t>
    </r>
  </si>
  <si>
    <r>
      <rPr>
        <vertAlign val="superscript"/>
        <sz val="10"/>
        <rFont val="Arial"/>
        <family val="2"/>
      </rPr>
      <t>1/</t>
    </r>
    <r>
      <rPr>
        <sz val="10"/>
        <rFont val="Arial"/>
        <family val="2"/>
      </rPr>
      <t xml:space="preserve"> Expected Dividend Yield = (Col (1) / Col (2)) * (1 + Col (8))</t>
    </r>
  </si>
  <si>
    <r>
      <rPr>
        <vertAlign val="superscript"/>
        <sz val="10"/>
        <rFont val="Arial"/>
        <family val="2"/>
      </rPr>
      <t>2/</t>
    </r>
    <r>
      <rPr>
        <sz val="10"/>
        <rFont val="Arial"/>
        <family val="2"/>
      </rPr>
      <t xml:space="preserve"> BR Growth = Col (4) * (Col (5) / 100)</t>
    </r>
  </si>
  <si>
    <r>
      <rPr>
        <vertAlign val="superscript"/>
        <sz val="10"/>
        <rFont val="Arial"/>
        <family val="2"/>
      </rPr>
      <t>3/</t>
    </r>
    <r>
      <rPr>
        <sz val="10"/>
        <rFont val="Arial"/>
        <family val="2"/>
      </rPr>
      <t xml:space="preserve"> SV Growth = Percent expected growth in number of shares of stock * Percent of funds from new equity</t>
    </r>
  </si>
  <si>
    <r>
      <rPr>
        <vertAlign val="superscript"/>
        <sz val="10"/>
        <rFont val="Arial"/>
        <family val="2"/>
      </rPr>
      <t>4/</t>
    </r>
    <r>
      <rPr>
        <sz val="10"/>
        <rFont val="Arial"/>
        <family val="2"/>
      </rPr>
      <t xml:space="preserve"> Col (6) + Col (7)</t>
    </r>
  </si>
  <si>
    <r>
      <rPr>
        <vertAlign val="superscript"/>
        <sz val="10"/>
        <rFont val="Arial"/>
        <family val="2"/>
      </rPr>
      <t>5/</t>
    </r>
    <r>
      <rPr>
        <sz val="10"/>
        <rFont val="Arial"/>
        <family val="2"/>
      </rPr>
      <t xml:space="preserve"> Expected Dividend Yield Col (3) +  Sustainable Growth Col (8)</t>
    </r>
  </si>
  <si>
    <r>
      <rPr>
        <vertAlign val="superscript"/>
        <sz val="10"/>
        <rFont val="Arial"/>
        <family val="2"/>
      </rPr>
      <t>1/</t>
    </r>
    <r>
      <rPr>
        <sz val="10"/>
        <rFont val="Arial"/>
        <family val="2"/>
      </rPr>
      <t xml:space="preserve"> Forecast nominal rate of GDP growth, 2012-21</t>
    </r>
  </si>
  <si>
    <r>
      <rPr>
        <vertAlign val="superscript"/>
        <sz val="10"/>
        <rFont val="Arial"/>
        <family val="2"/>
      </rPr>
      <t>2/</t>
    </r>
    <r>
      <rPr>
        <sz val="10"/>
        <rFont val="Arial"/>
        <family val="2"/>
      </rPr>
      <t xml:space="preserve"> Internal Rate of Return: Stage 1 growth rate applies for first 5 years; Stage 2 growth rate applies for years 6-10; Stage 3 growth thereafter. </t>
    </r>
  </si>
  <si>
    <r>
      <rPr>
        <vertAlign val="superscript"/>
        <sz val="10"/>
        <rFont val="Arial"/>
        <family val="2"/>
      </rPr>
      <t>1/</t>
    </r>
    <r>
      <rPr>
        <sz val="10"/>
        <rFont val="Arial"/>
        <family val="2"/>
      </rPr>
      <t xml:space="preserve"> Forecast nominal rate of GDP growth, 2011-20</t>
    </r>
  </si>
  <si>
    <t>FIVE-YEAR STANDARD DEVIATIONS OF MARKET RETURNS FOR 10 SECTOR INDICES OF S&amp;P/TSX COMPOSITE
(Percentages)</t>
  </si>
  <si>
    <r>
      <rPr>
        <b/>
        <sz val="10"/>
        <rFont val="Arial"/>
        <family val="2"/>
      </rPr>
      <t>Consumer</t>
    </r>
    <r>
      <rPr>
        <b/>
        <u val="single"/>
        <sz val="10"/>
        <rFont val="Arial"/>
        <family val="2"/>
      </rPr>
      <t xml:space="preserve"> Discretionary</t>
    </r>
  </si>
  <si>
    <r>
      <rPr>
        <b/>
        <sz val="10"/>
        <rFont val="Arial"/>
        <family val="2"/>
      </rPr>
      <t>Consumer</t>
    </r>
    <r>
      <rPr>
        <b/>
        <u val="single"/>
        <sz val="10"/>
        <rFont val="Arial"/>
        <family val="2"/>
      </rPr>
      <t xml:space="preserve"> Staples</t>
    </r>
  </si>
  <si>
    <r>
      <rPr>
        <b/>
        <sz val="10"/>
        <rFont val="Arial"/>
        <family val="2"/>
      </rPr>
      <t>Telecommunication</t>
    </r>
    <r>
      <rPr>
        <b/>
        <u val="single"/>
        <sz val="10"/>
        <rFont val="Arial"/>
        <family val="2"/>
      </rPr>
      <t xml:space="preserve"> Services</t>
    </r>
  </si>
  <si>
    <r>
      <rPr>
        <b/>
        <sz val="10"/>
        <rFont val="Arial"/>
        <family val="2"/>
      </rPr>
      <t>Information</t>
    </r>
    <r>
      <rPr>
        <b/>
        <u val="single"/>
        <sz val="10"/>
        <rFont val="Arial"/>
        <family val="2"/>
      </rPr>
      <t xml:space="preserve"> Technology</t>
    </r>
  </si>
  <si>
    <r>
      <t>Monthly Betas and R</t>
    </r>
    <r>
      <rPr>
        <b/>
        <vertAlign val="superscript"/>
        <sz val="10"/>
        <rFont val="Arial"/>
        <family val="2"/>
      </rPr>
      <t>2</t>
    </r>
    <r>
      <rPr>
        <b/>
        <sz val="10"/>
        <rFont val="Arial"/>
        <family val="2"/>
      </rPr>
      <t>s</t>
    </r>
  </si>
  <si>
    <r>
      <t xml:space="preserve">             </t>
    </r>
    <r>
      <rPr>
        <u val="single"/>
        <sz val="10"/>
        <rFont val="Arial"/>
        <family val="2"/>
      </rPr>
      <t>www.yahoo.com</t>
    </r>
    <r>
      <rPr>
        <sz val="10"/>
        <rFont val="Arial"/>
        <family val="2"/>
      </rPr>
      <t>.</t>
    </r>
  </si>
  <si>
    <t>Analysts' Long-Term Earnings Growth Forecasts</t>
  </si>
  <si>
    <t>Value Line</t>
  </si>
  <si>
    <t>Reuters</t>
  </si>
  <si>
    <t>Zacks</t>
  </si>
  <si>
    <t>EBIT Coverage (X)</t>
  </si>
  <si>
    <t>FFO Interest Coverage (X)</t>
  </si>
  <si>
    <t>FFO To Debt (%)</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</si>
</sst>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_)"/>
    <numFmt numFmtId="167" formatCode="0.00_)"/>
    <numFmt numFmtId="168" formatCode="0.000_)"/>
    <numFmt numFmtId="169" formatCode="0.0%"/>
    <numFmt numFmtId="170" formatCode="[$-409]dddd\,\ mmmm\ dd\,\ yyyy"/>
    <numFmt numFmtId="171" formatCode="[$-409]h:mm:ss\ AM/PM"/>
    <numFmt numFmtId="172" formatCode="0.000%"/>
    <numFmt numFmtId="173" formatCode="0.00000"/>
    <numFmt numFmtId="174" formatCode="0_);\(0\)"/>
    <numFmt numFmtId="175" formatCode="0.0_)"/>
    <numFmt numFmtId="176" formatCode="_(* #,##0.0_);_(* \(#,##0.0\);_(* &quot;-&quot;??_);_(@_)"/>
  </numFmts>
  <fonts count="72">
    <font>
      <sz val="11"/>
      <color theme="1"/>
      <name val="Calibri"/>
      <family val="2"/>
    </font>
    <font>
      <sz val="11"/>
      <color indexed="8"/>
      <name val="Calibri"/>
      <family val="2"/>
    </font>
    <font>
      <sz val="10"/>
      <name val="Arial"/>
      <family val="2"/>
    </font>
    <font>
      <b/>
      <sz val="12"/>
      <name val="Arial"/>
      <family val="2"/>
    </font>
    <font>
      <sz val="12"/>
      <name val="Arial"/>
      <family val="2"/>
    </font>
    <font>
      <u val="single"/>
      <sz val="12"/>
      <name val="Arial"/>
      <family val="2"/>
    </font>
    <font>
      <b/>
      <sz val="10"/>
      <name val="Arial"/>
      <family val="2"/>
    </font>
    <font>
      <b/>
      <u val="single"/>
      <sz val="10"/>
      <name val="Arial"/>
      <family val="2"/>
    </font>
    <font>
      <sz val="10"/>
      <color indexed="10"/>
      <name val="Arial"/>
      <family val="2"/>
    </font>
    <font>
      <sz val="10"/>
      <name val="SWISS"/>
      <family val="0"/>
    </font>
    <font>
      <u val="single"/>
      <sz val="10"/>
      <name val="Arial"/>
      <family val="2"/>
    </font>
    <font>
      <sz val="9"/>
      <name val="Helv"/>
      <family val="0"/>
    </font>
    <font>
      <b/>
      <vertAlign val="superscript"/>
      <sz val="10"/>
      <name val="Arial"/>
      <family val="2"/>
    </font>
    <font>
      <b/>
      <u val="single"/>
      <sz val="10"/>
      <color indexed="10"/>
      <name val="Arial"/>
      <family val="2"/>
    </font>
    <font>
      <b/>
      <sz val="10"/>
      <color indexed="8"/>
      <name val="Arial"/>
      <family val="2"/>
    </font>
    <font>
      <vertAlign val="superscript"/>
      <sz val="10"/>
      <name val="Arial"/>
      <family val="2"/>
    </font>
    <font>
      <i/>
      <sz val="10"/>
      <name val="Arial"/>
      <family val="2"/>
    </font>
    <font>
      <b/>
      <u val="single"/>
      <vertAlign val="superscript"/>
      <sz val="10"/>
      <name val="Arial"/>
      <family val="2"/>
    </font>
    <font>
      <b/>
      <u val="single"/>
      <sz val="10"/>
      <color indexed="8"/>
      <name val="Arial"/>
      <family val="2"/>
    </font>
    <font>
      <sz val="10"/>
      <color indexed="8"/>
      <name val="Arial"/>
      <family val="2"/>
    </font>
    <font>
      <vertAlign val="superscript"/>
      <sz val="10"/>
      <color indexed="8"/>
      <name val="Arial"/>
      <family val="2"/>
    </font>
    <font>
      <sz val="8"/>
      <name val="Helv"/>
      <family val="0"/>
    </font>
    <font>
      <vertAlign val="subscript"/>
      <sz val="12"/>
      <name val="Arial"/>
      <family val="2"/>
    </font>
    <font>
      <sz val="9"/>
      <name val="SWISS"/>
      <family val="0"/>
    </font>
    <font>
      <sz val="8"/>
      <name val="Arial"/>
      <family val="2"/>
    </font>
    <font>
      <b/>
      <vertAlign val="superscript"/>
      <sz val="10"/>
      <color indexed="8"/>
      <name val="Arial"/>
      <family val="2"/>
    </font>
    <font>
      <sz val="16"/>
      <name val="SWISS"/>
      <family val="0"/>
    </font>
    <font>
      <sz val="12"/>
      <name val="Helv"/>
      <family val="0"/>
    </font>
    <font>
      <sz val="8"/>
      <name val="Calibri"/>
      <family val="2"/>
    </font>
    <font>
      <b/>
      <u val="single"/>
      <vertAlign val="superscript"/>
      <sz val="10"/>
      <color indexed="8"/>
      <name val="Arial"/>
      <family val="2"/>
    </font>
    <font>
      <u val="single"/>
      <sz val="8"/>
      <name val="Arial"/>
      <family val="2"/>
    </font>
    <font>
      <sz val="8"/>
      <color indexed="8"/>
      <name val="Calibri"/>
      <family val="2"/>
    </font>
    <font>
      <sz val="10"/>
      <color indexed="8"/>
      <name val="Times New Roman"/>
      <family val="1"/>
    </font>
    <font>
      <sz val="10"/>
      <color indexed="8"/>
      <name val="Calibri"/>
      <family val="2"/>
    </font>
    <font>
      <u val="single"/>
      <sz val="10"/>
      <color indexed="8"/>
      <name val="Arial"/>
      <family val="2"/>
    </font>
    <font>
      <b/>
      <sz val="10"/>
      <color indexed="10"/>
      <name val="Arial"/>
      <family val="2"/>
    </font>
    <font>
      <b/>
      <sz val="11"/>
      <name val="Arial"/>
      <family val="2"/>
    </font>
    <font>
      <sz val="10"/>
      <color indexed="63"/>
      <name val="Arial"/>
      <family val="2"/>
    </font>
    <font>
      <vertAlign val="superscrip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border>
    <border>
      <left style="thin"/>
      <right/>
      <top/>
      <bottom/>
    </border>
    <border>
      <left/>
      <right style="thin"/>
      <top/>
      <bottom/>
    </border>
    <border>
      <left style="thin"/>
      <right/>
      <top/>
      <bottom style="thin"/>
    </border>
    <border>
      <left/>
      <right style="thin"/>
      <top/>
      <bottom style="thin"/>
    </border>
    <border>
      <left/>
      <right/>
      <top/>
      <bottom style="thin">
        <color indexed="8"/>
      </bottom>
    </border>
    <border>
      <left style="thin"/>
      <right/>
      <top style="thin"/>
      <bottom/>
    </border>
    <border>
      <left/>
      <right style="thin"/>
      <top style="thin"/>
      <bottom/>
    </border>
  </borders>
  <cellStyleXfs count="10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67"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67" fillId="0" borderId="0">
      <alignment/>
      <protection/>
    </xf>
    <xf numFmtId="0" fontId="19" fillId="0" borderId="0">
      <alignment/>
      <protection/>
    </xf>
    <xf numFmtId="0" fontId="2" fillId="0" borderId="0">
      <alignment/>
      <protection/>
    </xf>
    <xf numFmtId="0" fontId="2" fillId="0" borderId="0">
      <alignment/>
      <protection/>
    </xf>
    <xf numFmtId="0" fontId="2" fillId="0" borderId="0">
      <alignment/>
      <protection/>
    </xf>
    <xf numFmtId="0" fontId="9" fillId="32" borderId="0">
      <alignment/>
      <protection/>
    </xf>
    <xf numFmtId="2" fontId="23" fillId="32" borderId="0">
      <alignment/>
      <protection/>
    </xf>
    <xf numFmtId="0" fontId="21" fillId="0" borderId="0">
      <alignment/>
      <protection/>
    </xf>
    <xf numFmtId="0" fontId="2" fillId="0" borderId="0">
      <alignment/>
      <protection/>
    </xf>
    <xf numFmtId="0" fontId="9" fillId="32" borderId="0">
      <alignment/>
      <protection/>
    </xf>
    <xf numFmtId="0" fontId="2" fillId="0" borderId="0">
      <alignment/>
      <protection/>
    </xf>
    <xf numFmtId="0" fontId="2" fillId="0" borderId="0">
      <alignment/>
      <protection/>
    </xf>
    <xf numFmtId="167" fontId="26" fillId="0" borderId="0">
      <alignment/>
      <protection/>
    </xf>
    <xf numFmtId="0" fontId="27" fillId="0" borderId="0">
      <alignment/>
      <protection/>
    </xf>
    <xf numFmtId="167" fontId="26" fillId="0" borderId="0">
      <alignment/>
      <protection/>
    </xf>
    <xf numFmtId="0" fontId="2" fillId="0" borderId="0">
      <alignment/>
      <protection/>
    </xf>
    <xf numFmtId="2" fontId="23" fillId="32" borderId="0">
      <alignment/>
      <protection/>
    </xf>
    <xf numFmtId="0" fontId="2" fillId="0" borderId="0">
      <alignment/>
      <protection/>
    </xf>
    <xf numFmtId="166" fontId="11" fillId="0" borderId="0">
      <alignment/>
      <protection/>
    </xf>
    <xf numFmtId="0" fontId="2" fillId="0" borderId="0">
      <alignment/>
      <protection/>
    </xf>
    <xf numFmtId="0" fontId="2" fillId="0" borderId="0">
      <alignment/>
      <protection/>
    </xf>
    <xf numFmtId="0" fontId="1" fillId="33" borderId="7" applyNumberFormat="0" applyFont="0" applyAlignment="0" applyProtection="0"/>
    <xf numFmtId="0" fontId="68" fillId="27" borderId="8" applyNumberForma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590">
    <xf numFmtId="0" fontId="0" fillId="0" borderId="0" xfId="0" applyFont="1" applyAlignment="1">
      <alignment/>
    </xf>
    <xf numFmtId="0" fontId="6" fillId="0" borderId="0" xfId="79" applyFont="1" applyAlignment="1">
      <alignment horizontal="center"/>
      <protection/>
    </xf>
    <xf numFmtId="0" fontId="7" fillId="0" borderId="0" xfId="79" applyFont="1">
      <alignment/>
      <protection/>
    </xf>
    <xf numFmtId="0" fontId="7" fillId="0" borderId="0" xfId="79" applyFont="1" applyAlignment="1">
      <alignment horizontal="center"/>
      <protection/>
    </xf>
    <xf numFmtId="0" fontId="6" fillId="0" borderId="0" xfId="79" applyFont="1">
      <alignment/>
      <protection/>
    </xf>
    <xf numFmtId="0" fontId="2" fillId="0" borderId="0" xfId="79" applyFont="1" applyAlignment="1">
      <alignment horizontal="center"/>
      <protection/>
    </xf>
    <xf numFmtId="2" fontId="6" fillId="0" borderId="0" xfId="79" applyNumberFormat="1" applyFont="1" applyBorder="1" applyAlignment="1">
      <alignment horizontal="center"/>
      <protection/>
    </xf>
    <xf numFmtId="2" fontId="6" fillId="0" borderId="0" xfId="79" applyNumberFormat="1" applyFont="1" applyAlignment="1">
      <alignment horizontal="center"/>
      <protection/>
    </xf>
    <xf numFmtId="0" fontId="2" fillId="0" borderId="0" xfId="79" applyFont="1">
      <alignment/>
      <protection/>
    </xf>
    <xf numFmtId="2" fontId="2" fillId="0" borderId="0" xfId="75" applyNumberFormat="1" applyAlignment="1">
      <alignment horizontal="center"/>
      <protection/>
    </xf>
    <xf numFmtId="2" fontId="2" fillId="0" borderId="0" xfId="79" applyNumberFormat="1" applyFont="1" applyAlignment="1">
      <alignment horizontal="center"/>
      <protection/>
    </xf>
    <xf numFmtId="0" fontId="2" fillId="0" borderId="0" xfId="79" applyFont="1" applyFill="1">
      <alignment/>
      <protection/>
    </xf>
    <xf numFmtId="0" fontId="8" fillId="0" borderId="0" xfId="79" applyFont="1">
      <alignment/>
      <protection/>
    </xf>
    <xf numFmtId="2" fontId="2" fillId="0" borderId="0" xfId="79" applyNumberFormat="1" applyFont="1" applyFill="1" applyAlignment="1">
      <alignment horizontal="center"/>
      <protection/>
    </xf>
    <xf numFmtId="0" fontId="6" fillId="0" borderId="0" xfId="79" applyFont="1" applyFill="1">
      <alignment/>
      <protection/>
    </xf>
    <xf numFmtId="2" fontId="6" fillId="0" borderId="0" xfId="79" applyNumberFormat="1" applyFont="1" applyFill="1" applyAlignment="1">
      <alignment horizontal="center"/>
      <protection/>
    </xf>
    <xf numFmtId="0" fontId="6" fillId="0" borderId="0" xfId="79" applyFont="1" applyFill="1" applyAlignment="1">
      <alignment horizontal="center"/>
      <protection/>
    </xf>
    <xf numFmtId="0" fontId="6" fillId="0" borderId="0" xfId="79" applyFont="1" applyFill="1" applyAlignment="1">
      <alignment/>
      <protection/>
    </xf>
    <xf numFmtId="0" fontId="6" fillId="0" borderId="0" xfId="79" applyFont="1" applyFill="1" applyAlignment="1">
      <alignment horizontal="right"/>
      <protection/>
    </xf>
    <xf numFmtId="0" fontId="2" fillId="0" borderId="0" xfId="79" applyFont="1" applyFill="1" applyAlignment="1">
      <alignment horizontal="center"/>
      <protection/>
    </xf>
    <xf numFmtId="166" fontId="2" fillId="0" borderId="0" xfId="94" applyFont="1">
      <alignment/>
      <protection/>
    </xf>
    <xf numFmtId="166" fontId="2" fillId="0" borderId="0" xfId="94" applyFont="1" applyAlignment="1">
      <alignment horizontal="center"/>
      <protection/>
    </xf>
    <xf numFmtId="166" fontId="6" fillId="0" borderId="0" xfId="94" applyFont="1" applyAlignment="1">
      <alignment horizontal="center" wrapText="1"/>
      <protection/>
    </xf>
    <xf numFmtId="0" fontId="2" fillId="0" borderId="0" xfId="87" applyAlignment="1">
      <alignment horizontal="center" wrapText="1"/>
      <protection/>
    </xf>
    <xf numFmtId="166" fontId="6" fillId="0" borderId="0" xfId="94" applyFont="1" applyAlignment="1">
      <alignment horizontal="center"/>
      <protection/>
    </xf>
    <xf numFmtId="0" fontId="6" fillId="0" borderId="0" xfId="93" applyFont="1" applyAlignment="1">
      <alignment horizontal="center"/>
      <protection/>
    </xf>
    <xf numFmtId="166" fontId="6" fillId="0" borderId="0" xfId="94" applyFont="1">
      <alignment/>
      <protection/>
    </xf>
    <xf numFmtId="166" fontId="7" fillId="0" borderId="0" xfId="94" applyFont="1" applyAlignment="1">
      <alignment horizontal="center"/>
      <protection/>
    </xf>
    <xf numFmtId="166" fontId="13" fillId="0" borderId="0" xfId="94" applyFont="1" applyAlignment="1">
      <alignment horizontal="center"/>
      <protection/>
    </xf>
    <xf numFmtId="166" fontId="2" fillId="0" borderId="0" xfId="94" applyFont="1" applyBorder="1" applyAlignment="1">
      <alignment wrapText="1"/>
      <protection/>
    </xf>
    <xf numFmtId="166" fontId="2" fillId="0" borderId="0" xfId="94" applyFont="1" applyAlignment="1">
      <alignment horizontal="center" wrapText="1"/>
      <protection/>
    </xf>
    <xf numFmtId="166" fontId="2" fillId="0" borderId="0" xfId="94" applyFont="1" applyAlignment="1">
      <alignment wrapText="1"/>
      <protection/>
    </xf>
    <xf numFmtId="167" fontId="14" fillId="0" borderId="0" xfId="94" applyNumberFormat="1" applyFont="1" applyFill="1" applyBorder="1" applyProtection="1">
      <alignment/>
      <protection/>
    </xf>
    <xf numFmtId="167" fontId="6" fillId="0" borderId="0" xfId="94" applyNumberFormat="1" applyFont="1" applyAlignment="1">
      <alignment horizontal="center"/>
      <protection/>
    </xf>
    <xf numFmtId="9" fontId="6" fillId="0" borderId="0" xfId="103" applyNumberFormat="1" applyFont="1" applyAlignment="1">
      <alignment horizontal="center"/>
    </xf>
    <xf numFmtId="168" fontId="6" fillId="0" borderId="0" xfId="94" applyNumberFormat="1" applyFont="1" applyAlignment="1">
      <alignment horizontal="center"/>
      <protection/>
    </xf>
    <xf numFmtId="166" fontId="15" fillId="0" borderId="0" xfId="94" applyFont="1">
      <alignment/>
      <protection/>
    </xf>
    <xf numFmtId="0" fontId="3" fillId="0" borderId="0" xfId="62" applyFont="1">
      <alignment/>
      <protection/>
    </xf>
    <xf numFmtId="0" fontId="6" fillId="0" borderId="0" xfId="62" applyFont="1" applyBorder="1" applyAlignment="1">
      <alignment/>
      <protection/>
    </xf>
    <xf numFmtId="0" fontId="2" fillId="0" borderId="0" xfId="62" applyFont="1" applyAlignment="1">
      <alignment/>
      <protection/>
    </xf>
    <xf numFmtId="0" fontId="2" fillId="0" borderId="0" xfId="80" applyFont="1">
      <alignment/>
      <protection/>
    </xf>
    <xf numFmtId="0" fontId="2" fillId="0" borderId="0" xfId="80" applyFont="1" applyAlignment="1">
      <alignment horizontal="center"/>
      <protection/>
    </xf>
    <xf numFmtId="0" fontId="2" fillId="0" borderId="0" xfId="80" applyFont="1" applyFill="1" applyBorder="1" applyAlignment="1">
      <alignment horizontal="center"/>
      <protection/>
    </xf>
    <xf numFmtId="0" fontId="2" fillId="0" borderId="0" xfId="80" applyFont="1" applyBorder="1" applyAlignment="1">
      <alignment horizontal="center"/>
      <protection/>
    </xf>
    <xf numFmtId="0" fontId="2" fillId="0" borderId="0" xfId="80" applyFont="1" applyFill="1" applyAlignment="1">
      <alignment horizontal="left"/>
      <protection/>
    </xf>
    <xf numFmtId="0" fontId="2" fillId="0" borderId="0" xfId="80" applyFont="1" applyFill="1" applyAlignment="1">
      <alignment horizontal="center"/>
      <protection/>
    </xf>
    <xf numFmtId="0" fontId="2" fillId="0" borderId="0" xfId="80" applyFont="1" applyFill="1">
      <alignment/>
      <protection/>
    </xf>
    <xf numFmtId="0" fontId="6" fillId="0" borderId="0" xfId="80" applyFont="1">
      <alignment/>
      <protection/>
    </xf>
    <xf numFmtId="0" fontId="6" fillId="0" borderId="10" xfId="80" applyFont="1" applyBorder="1" applyAlignment="1">
      <alignment horizontal="center"/>
      <protection/>
    </xf>
    <xf numFmtId="0" fontId="6" fillId="0" borderId="0" xfId="80" applyFont="1" applyFill="1" applyBorder="1" applyAlignment="1">
      <alignment horizontal="center"/>
      <protection/>
    </xf>
    <xf numFmtId="0" fontId="6" fillId="0" borderId="0" xfId="80" applyFont="1" applyBorder="1" applyAlignment="1">
      <alignment horizontal="center"/>
      <protection/>
    </xf>
    <xf numFmtId="169" fontId="2" fillId="0" borderId="0" xfId="101" applyNumberFormat="1" applyFont="1" applyAlignment="1">
      <alignment horizontal="center"/>
    </xf>
    <xf numFmtId="0" fontId="2" fillId="0" borderId="0" xfId="62" applyFont="1">
      <alignment/>
      <protection/>
    </xf>
    <xf numFmtId="169" fontId="2" fillId="0" borderId="0" xfId="101" applyNumberFormat="1" applyFont="1" applyFill="1" applyAlignment="1">
      <alignment horizontal="center"/>
    </xf>
    <xf numFmtId="0" fontId="2" fillId="0" borderId="0" xfId="62" applyFont="1" applyAlignment="1">
      <alignment horizontal="center"/>
      <protection/>
    </xf>
    <xf numFmtId="0" fontId="2" fillId="0" borderId="0" xfId="62" applyFont="1" applyAlignment="1">
      <alignment horizontal="left"/>
      <protection/>
    </xf>
    <xf numFmtId="0" fontId="2" fillId="0" borderId="0" xfId="62" applyFont="1" applyFill="1">
      <alignment/>
      <protection/>
    </xf>
    <xf numFmtId="0" fontId="2" fillId="0" borderId="0" xfId="62" applyFont="1" applyFill="1" applyAlignment="1">
      <alignment horizontal="center"/>
      <protection/>
    </xf>
    <xf numFmtId="169" fontId="16" fillId="0" borderId="0" xfId="101" applyNumberFormat="1" applyFont="1" applyBorder="1" applyAlignment="1">
      <alignment horizontal="center"/>
    </xf>
    <xf numFmtId="0" fontId="6" fillId="0" borderId="0" xfId="62" applyFont="1">
      <alignment/>
      <protection/>
    </xf>
    <xf numFmtId="1" fontId="6" fillId="0" borderId="0" xfId="62" applyNumberFormat="1" applyFont="1" applyAlignment="1">
      <alignment horizontal="center"/>
      <protection/>
    </xf>
    <xf numFmtId="169" fontId="6" fillId="0" borderId="0" xfId="101" applyNumberFormat="1" applyFont="1" applyAlignment="1">
      <alignment horizontal="center"/>
    </xf>
    <xf numFmtId="2" fontId="6" fillId="0" borderId="0" xfId="62" applyNumberFormat="1" applyFont="1" applyAlignment="1">
      <alignment horizontal="center"/>
      <protection/>
    </xf>
    <xf numFmtId="2" fontId="6" fillId="0" borderId="0" xfId="62" applyNumberFormat="1" applyFont="1" applyFill="1" applyAlignment="1">
      <alignment horizontal="center"/>
      <protection/>
    </xf>
    <xf numFmtId="0" fontId="2" fillId="0" borderId="0" xfId="80" applyFont="1" applyAlignment="1" quotePrefix="1">
      <alignment horizontal="left"/>
      <protection/>
    </xf>
    <xf numFmtId="2" fontId="2" fillId="0" borderId="0" xfId="80" applyNumberFormat="1" applyFont="1" applyFill="1" applyAlignment="1">
      <alignment horizontal="center"/>
      <protection/>
    </xf>
    <xf numFmtId="169" fontId="2" fillId="0" borderId="0" xfId="80" applyNumberFormat="1" applyFont="1" applyBorder="1" applyAlignment="1">
      <alignment horizontal="center"/>
      <protection/>
    </xf>
    <xf numFmtId="0" fontId="2" fillId="0" borderId="0" xfId="95" applyFont="1" applyAlignment="1" quotePrefix="1">
      <alignment horizontal="left"/>
      <protection/>
    </xf>
    <xf numFmtId="0" fontId="2" fillId="0" borderId="0" xfId="95" applyFont="1">
      <alignment/>
      <protection/>
    </xf>
    <xf numFmtId="2" fontId="2" fillId="0" borderId="0" xfId="80" applyNumberFormat="1" applyFont="1" applyAlignment="1">
      <alignment horizontal="center"/>
      <protection/>
    </xf>
    <xf numFmtId="0" fontId="19" fillId="0" borderId="0" xfId="0" applyFont="1" applyAlignment="1">
      <alignment/>
    </xf>
    <xf numFmtId="0" fontId="6" fillId="0" borderId="0" xfId="62" applyFont="1" applyAlignment="1">
      <alignment horizontal="center"/>
      <protection/>
    </xf>
    <xf numFmtId="164" fontId="6" fillId="0" borderId="0" xfId="62" applyNumberFormat="1" applyFont="1" applyAlignment="1">
      <alignment horizontal="center"/>
      <protection/>
    </xf>
    <xf numFmtId="0" fontId="7" fillId="0" borderId="0" xfId="62" applyFont="1">
      <alignment/>
      <protection/>
    </xf>
    <xf numFmtId="0" fontId="10" fillId="0" borderId="0" xfId="62" applyFont="1">
      <alignment/>
      <protection/>
    </xf>
    <xf numFmtId="0" fontId="2" fillId="0" borderId="0" xfId="62" applyFont="1" applyAlignment="1" quotePrefix="1">
      <alignment horizontal="center"/>
      <protection/>
    </xf>
    <xf numFmtId="164" fontId="2" fillId="0" borderId="0" xfId="62" applyNumberFormat="1" applyFont="1" applyAlignment="1" quotePrefix="1">
      <alignment horizontal="center"/>
      <protection/>
    </xf>
    <xf numFmtId="0" fontId="8" fillId="0" borderId="0" xfId="62" applyFont="1" applyAlignment="1">
      <alignment horizontal="center"/>
      <protection/>
    </xf>
    <xf numFmtId="164" fontId="2" fillId="0" borderId="0" xfId="62" applyNumberFormat="1" applyFont="1" applyAlignment="1">
      <alignment horizontal="center"/>
      <protection/>
    </xf>
    <xf numFmtId="2" fontId="2" fillId="0" borderId="0" xfId="62" applyNumberFormat="1" applyFont="1" applyAlignment="1">
      <alignment horizontal="center"/>
      <protection/>
    </xf>
    <xf numFmtId="164" fontId="2" fillId="0" borderId="0" xfId="62" applyNumberFormat="1" applyAlignment="1">
      <alignment horizontal="center"/>
      <protection/>
    </xf>
    <xf numFmtId="2" fontId="6" fillId="0" borderId="0" xfId="80" applyNumberFormat="1" applyFont="1" applyAlignment="1">
      <alignment horizontal="center"/>
      <protection/>
    </xf>
    <xf numFmtId="164" fontId="6" fillId="0" borderId="0" xfId="80" applyNumberFormat="1" applyFont="1" applyAlignment="1">
      <alignment horizontal="center"/>
      <protection/>
    </xf>
    <xf numFmtId="164" fontId="2" fillId="0" borderId="0" xfId="80" applyNumberFormat="1" applyFont="1" applyAlignment="1">
      <alignment horizontal="center"/>
      <protection/>
    </xf>
    <xf numFmtId="0" fontId="15" fillId="0" borderId="0" xfId="62" applyFont="1">
      <alignment/>
      <protection/>
    </xf>
    <xf numFmtId="1" fontId="2" fillId="0" borderId="0" xfId="62" applyNumberFormat="1" applyFont="1" applyAlignment="1">
      <alignment horizontal="center"/>
      <protection/>
    </xf>
    <xf numFmtId="1" fontId="2" fillId="0" borderId="0" xfId="80" applyNumberFormat="1" applyFont="1" applyAlignment="1">
      <alignment horizontal="center"/>
      <protection/>
    </xf>
    <xf numFmtId="0" fontId="8" fillId="0" borderId="0" xfId="62" applyFont="1">
      <alignment/>
      <protection/>
    </xf>
    <xf numFmtId="1" fontId="8" fillId="0" borderId="0" xfId="80" applyNumberFormat="1" applyFont="1" applyAlignment="1">
      <alignment horizontal="center"/>
      <protection/>
    </xf>
    <xf numFmtId="164" fontId="8" fillId="0" borderId="0" xfId="62" applyNumberFormat="1" applyFont="1" applyAlignment="1">
      <alignment horizontal="center"/>
      <protection/>
    </xf>
    <xf numFmtId="1" fontId="8" fillId="0" borderId="0" xfId="62" applyNumberFormat="1" applyFont="1" applyAlignment="1">
      <alignment horizontal="center"/>
      <protection/>
    </xf>
    <xf numFmtId="0" fontId="2" fillId="0" borderId="0" xfId="68">
      <alignment/>
      <protection/>
    </xf>
    <xf numFmtId="0" fontId="2" fillId="0" borderId="0" xfId="62" applyAlignment="1">
      <alignment horizontal="center"/>
      <protection/>
    </xf>
    <xf numFmtId="0" fontId="2" fillId="0" borderId="0" xfId="62">
      <alignment/>
      <protection/>
    </xf>
    <xf numFmtId="164" fontId="2" fillId="0" borderId="0" xfId="62" applyNumberFormat="1" applyFill="1" applyAlignment="1">
      <alignment horizontal="center"/>
      <protection/>
    </xf>
    <xf numFmtId="164" fontId="2" fillId="0" borderId="0" xfId="62" applyNumberFormat="1" applyFont="1" applyFill="1" applyAlignment="1">
      <alignment horizontal="center"/>
      <protection/>
    </xf>
    <xf numFmtId="0" fontId="2" fillId="0" borderId="0" xfId="74" applyFont="1">
      <alignment/>
      <protection/>
    </xf>
    <xf numFmtId="2" fontId="2" fillId="0" borderId="0" xfId="75" applyNumberFormat="1" applyFont="1" applyAlignment="1">
      <alignment horizontal="center"/>
      <protection/>
    </xf>
    <xf numFmtId="0" fontId="2" fillId="0" borderId="0" xfId="74">
      <alignment/>
      <protection/>
    </xf>
    <xf numFmtId="2" fontId="6" fillId="0" borderId="0" xfId="68" applyNumberFormat="1" applyFont="1" applyAlignment="1">
      <alignment horizontal="center"/>
      <protection/>
    </xf>
    <xf numFmtId="164" fontId="2" fillId="0" borderId="0" xfId="68" applyNumberFormat="1" applyAlignment="1">
      <alignment horizontal="center"/>
      <protection/>
    </xf>
    <xf numFmtId="164" fontId="2" fillId="0" borderId="0" xfId="68" applyNumberFormat="1">
      <alignment/>
      <protection/>
    </xf>
    <xf numFmtId="1" fontId="2" fillId="0" borderId="0" xfId="68" applyNumberFormat="1" applyAlignment="1">
      <alignment horizontal="center"/>
      <protection/>
    </xf>
    <xf numFmtId="0" fontId="6" fillId="0" borderId="0" xfId="64" applyFont="1" applyAlignment="1">
      <alignment horizontal="center"/>
      <protection/>
    </xf>
    <xf numFmtId="0" fontId="2" fillId="0" borderId="0" xfId="64">
      <alignment/>
      <protection/>
    </xf>
    <xf numFmtId="0" fontId="2" fillId="0" borderId="0" xfId="64" applyAlignment="1">
      <alignment horizontal="center"/>
      <protection/>
    </xf>
    <xf numFmtId="0" fontId="6" fillId="0" borderId="0" xfId="64" applyFont="1">
      <alignment/>
      <protection/>
    </xf>
    <xf numFmtId="164" fontId="6" fillId="0" borderId="0" xfId="64" applyNumberFormat="1" applyFont="1" applyAlignment="1">
      <alignment horizontal="center"/>
      <protection/>
    </xf>
    <xf numFmtId="0" fontId="10" fillId="0" borderId="0" xfId="64" applyFont="1">
      <alignment/>
      <protection/>
    </xf>
    <xf numFmtId="0" fontId="2" fillId="0" borderId="0" xfId="64" applyFont="1" applyAlignment="1" quotePrefix="1">
      <alignment horizontal="center"/>
      <protection/>
    </xf>
    <xf numFmtId="164" fontId="2" fillId="0" borderId="0" xfId="64" applyNumberFormat="1" applyFont="1" applyAlignment="1" quotePrefix="1">
      <alignment horizontal="center"/>
      <protection/>
    </xf>
    <xf numFmtId="164" fontId="2" fillId="0" borderId="0" xfId="64" applyNumberFormat="1" applyAlignment="1">
      <alignment horizontal="center"/>
      <protection/>
    </xf>
    <xf numFmtId="164" fontId="2" fillId="0" borderId="0" xfId="64" applyNumberFormat="1" applyFill="1" applyAlignment="1">
      <alignment horizontal="center"/>
      <protection/>
    </xf>
    <xf numFmtId="164" fontId="2" fillId="0" borderId="0" xfId="64" applyNumberFormat="1" applyFont="1" applyFill="1" applyAlignment="1">
      <alignment horizontal="center"/>
      <protection/>
    </xf>
    <xf numFmtId="10" fontId="2" fillId="0" borderId="0" xfId="64" applyNumberFormat="1">
      <alignment/>
      <protection/>
    </xf>
    <xf numFmtId="0" fontId="2" fillId="0" borderId="0" xfId="64" applyFont="1">
      <alignment/>
      <protection/>
    </xf>
    <xf numFmtId="2" fontId="6" fillId="0" borderId="0" xfId="64" applyNumberFormat="1" applyFont="1" applyAlignment="1">
      <alignment horizontal="center"/>
      <protection/>
    </xf>
    <xf numFmtId="164" fontId="2" fillId="0" borderId="0" xfId="64" applyNumberFormat="1">
      <alignment/>
      <protection/>
    </xf>
    <xf numFmtId="1" fontId="2" fillId="0" borderId="0" xfId="64" applyNumberFormat="1" applyAlignment="1">
      <alignment horizontal="center"/>
      <protection/>
    </xf>
    <xf numFmtId="0" fontId="3" fillId="0" borderId="0" xfId="71" applyFont="1" applyAlignment="1">
      <alignment horizontal="center"/>
      <protection/>
    </xf>
    <xf numFmtId="0" fontId="67" fillId="0" borderId="0" xfId="76">
      <alignment/>
      <protection/>
    </xf>
    <xf numFmtId="0" fontId="2" fillId="0" borderId="0" xfId="71">
      <alignment/>
      <protection/>
    </xf>
    <xf numFmtId="0" fontId="2" fillId="0" borderId="0" xfId="71" applyFill="1">
      <alignment/>
      <protection/>
    </xf>
    <xf numFmtId="0" fontId="2" fillId="0" borderId="0" xfId="71" applyFont="1" applyAlignment="1">
      <alignment horizontal="center"/>
      <protection/>
    </xf>
    <xf numFmtId="0" fontId="6" fillId="0" borderId="0" xfId="71" applyFont="1">
      <alignment/>
      <protection/>
    </xf>
    <xf numFmtId="0" fontId="14" fillId="0" borderId="0" xfId="67" applyFont="1" applyFill="1" applyBorder="1">
      <alignment/>
      <protection/>
    </xf>
    <xf numFmtId="0" fontId="6" fillId="0" borderId="0" xfId="67" applyFont="1" applyBorder="1" applyAlignment="1">
      <alignment horizontal="center"/>
      <protection/>
    </xf>
    <xf numFmtId="0" fontId="67" fillId="0" borderId="0" xfId="76" applyFill="1">
      <alignment/>
      <protection/>
    </xf>
    <xf numFmtId="0" fontId="67" fillId="0" borderId="0" xfId="76" applyAlignment="1">
      <alignment horizontal="center"/>
      <protection/>
    </xf>
    <xf numFmtId="3" fontId="2" fillId="0" borderId="0" xfId="71" applyNumberFormat="1" applyAlignment="1">
      <alignment horizontal="center"/>
      <protection/>
    </xf>
    <xf numFmtId="2" fontId="67" fillId="0" borderId="0" xfId="76" applyNumberFormat="1" applyAlignment="1">
      <alignment horizontal="center"/>
      <protection/>
    </xf>
    <xf numFmtId="1" fontId="67" fillId="0" borderId="0" xfId="76" applyNumberFormat="1" applyFill="1" applyAlignment="1">
      <alignment horizontal="center"/>
      <protection/>
    </xf>
    <xf numFmtId="169" fontId="2" fillId="0" borderId="0" xfId="71" applyNumberFormat="1" applyFont="1" applyAlignment="1">
      <alignment horizontal="center"/>
      <protection/>
    </xf>
    <xf numFmtId="3" fontId="2" fillId="0" borderId="0" xfId="71" applyNumberFormat="1" applyFont="1" applyAlignment="1">
      <alignment horizontal="center"/>
      <protection/>
    </xf>
    <xf numFmtId="0" fontId="6" fillId="0" borderId="0" xfId="67" applyFont="1" applyFill="1" applyBorder="1" applyAlignment="1">
      <alignment horizontal="left"/>
      <protection/>
    </xf>
    <xf numFmtId="0" fontId="14" fillId="0" borderId="0" xfId="76" applyFont="1">
      <alignment/>
      <protection/>
    </xf>
    <xf numFmtId="0" fontId="14" fillId="0" borderId="0" xfId="76" applyFont="1" applyFill="1">
      <alignment/>
      <protection/>
    </xf>
    <xf numFmtId="169" fontId="14" fillId="0" borderId="0" xfId="76" applyNumberFormat="1" applyFont="1" applyAlignment="1">
      <alignment horizontal="center"/>
      <protection/>
    </xf>
    <xf numFmtId="0" fontId="3" fillId="0" borderId="0" xfId="71" applyFont="1" applyFill="1" applyAlignment="1">
      <alignment horizontal="center"/>
      <protection/>
    </xf>
    <xf numFmtId="0" fontId="6" fillId="0" borderId="0" xfId="71" applyFont="1" applyFill="1">
      <alignment/>
      <protection/>
    </xf>
    <xf numFmtId="0" fontId="6" fillId="0" borderId="0" xfId="71" applyFont="1" applyAlignment="1" quotePrefix="1">
      <alignment horizontal="center"/>
      <protection/>
    </xf>
    <xf numFmtId="3" fontId="2" fillId="0" borderId="0" xfId="71" applyNumberFormat="1" applyFill="1" applyAlignment="1">
      <alignment horizontal="center"/>
      <protection/>
    </xf>
    <xf numFmtId="0" fontId="2" fillId="0" borderId="0" xfId="71" applyFont="1">
      <alignment/>
      <protection/>
    </xf>
    <xf numFmtId="3" fontId="2" fillId="0" borderId="0" xfId="71" applyNumberFormat="1" applyFont="1" applyFill="1" applyAlignment="1">
      <alignment horizontal="center"/>
      <protection/>
    </xf>
    <xf numFmtId="2" fontId="2" fillId="0" borderId="0" xfId="71" applyNumberFormat="1" applyFont="1" applyAlignment="1">
      <alignment horizontal="center"/>
      <protection/>
    </xf>
    <xf numFmtId="169" fontId="6" fillId="0" borderId="0" xfId="71" applyNumberFormat="1" applyFont="1" applyAlignment="1">
      <alignment horizontal="center"/>
      <protection/>
    </xf>
    <xf numFmtId="0" fontId="2" fillId="0" borderId="0" xfId="71" applyAlignment="1">
      <alignment horizontal="left"/>
      <protection/>
    </xf>
    <xf numFmtId="0" fontId="2" fillId="0" borderId="0" xfId="71" applyFill="1" applyAlignment="1">
      <alignment horizontal="left"/>
      <protection/>
    </xf>
    <xf numFmtId="166" fontId="7" fillId="0" borderId="0" xfId="94" applyFont="1" applyAlignment="1" quotePrefix="1">
      <alignment horizontal="center"/>
      <protection/>
    </xf>
    <xf numFmtId="167" fontId="19" fillId="0" borderId="0" xfId="94" applyNumberFormat="1" applyFont="1" applyBorder="1" applyProtection="1">
      <alignment/>
      <protection/>
    </xf>
    <xf numFmtId="167" fontId="2" fillId="0" borderId="0" xfId="94" applyNumberFormat="1" applyFont="1" applyAlignment="1">
      <alignment horizontal="center"/>
      <protection/>
    </xf>
    <xf numFmtId="166" fontId="2" fillId="0" borderId="0" xfId="94" applyFont="1" applyBorder="1">
      <alignment/>
      <protection/>
    </xf>
    <xf numFmtId="9" fontId="6" fillId="0" borderId="0" xfId="102" applyNumberFormat="1" applyFont="1" applyAlignment="1">
      <alignment horizontal="center"/>
    </xf>
    <xf numFmtId="0" fontId="7" fillId="0" borderId="0" xfId="71" applyFont="1" applyBorder="1" applyAlignment="1">
      <alignment horizontal="center" wrapText="1"/>
      <protection/>
    </xf>
    <xf numFmtId="0" fontId="7" fillId="0" borderId="0" xfId="71" applyFont="1" applyFill="1" applyBorder="1" applyAlignment="1">
      <alignment horizontal="center" wrapText="1"/>
      <protection/>
    </xf>
    <xf numFmtId="0" fontId="7" fillId="0" borderId="0" xfId="71" applyFont="1" applyAlignment="1">
      <alignment horizontal="center" wrapText="1"/>
      <protection/>
    </xf>
    <xf numFmtId="0" fontId="15" fillId="0" borderId="0" xfId="79" applyFont="1">
      <alignment/>
      <protection/>
    </xf>
    <xf numFmtId="0" fontId="6" fillId="0" borderId="0" xfId="62" applyFont="1" applyAlignment="1">
      <alignment horizontal="center" wrapText="1"/>
      <protection/>
    </xf>
    <xf numFmtId="164" fontId="6" fillId="0" borderId="0" xfId="62" applyNumberFormat="1" applyFont="1" applyFill="1" applyAlignment="1">
      <alignment horizontal="center" wrapText="1"/>
      <protection/>
    </xf>
    <xf numFmtId="164" fontId="6" fillId="0" borderId="0" xfId="62" applyNumberFormat="1" applyFont="1" applyAlignment="1">
      <alignment horizontal="center" wrapText="1"/>
      <protection/>
    </xf>
    <xf numFmtId="164" fontId="6" fillId="0" borderId="11" xfId="64" applyNumberFormat="1" applyFont="1" applyBorder="1" applyAlignment="1">
      <alignment horizontal="center" wrapText="1"/>
      <protection/>
    </xf>
    <xf numFmtId="0" fontId="7" fillId="0" borderId="0" xfId="64" applyFont="1" applyAlignment="1">
      <alignment horizontal="center" wrapText="1"/>
      <protection/>
    </xf>
    <xf numFmtId="164" fontId="6" fillId="0" borderId="0" xfId="62" applyNumberFormat="1" applyFont="1" applyFill="1" applyAlignment="1">
      <alignment wrapText="1"/>
      <protection/>
    </xf>
    <xf numFmtId="0" fontId="6" fillId="0" borderId="0" xfId="62" applyFont="1" applyAlignment="1">
      <alignment wrapText="1"/>
      <protection/>
    </xf>
    <xf numFmtId="164" fontId="6" fillId="0" borderId="0" xfId="62" applyNumberFormat="1" applyFont="1" applyAlignment="1">
      <alignment wrapText="1"/>
      <protection/>
    </xf>
    <xf numFmtId="164" fontId="7" fillId="0" borderId="0" xfId="62" applyNumberFormat="1" applyFont="1" applyAlignment="1">
      <alignment horizontal="center" wrapText="1"/>
      <protection/>
    </xf>
    <xf numFmtId="0" fontId="7" fillId="0" borderId="0" xfId="62" applyFont="1" applyAlignment="1">
      <alignment horizontal="center" wrapText="1"/>
      <protection/>
    </xf>
    <xf numFmtId="0" fontId="7" fillId="0" borderId="0" xfId="62" applyFont="1" applyAlignment="1">
      <alignment horizontal="center"/>
      <protection/>
    </xf>
    <xf numFmtId="0" fontId="6" fillId="0" borderId="0" xfId="68" applyFont="1" applyAlignment="1">
      <alignment horizontal="center"/>
      <protection/>
    </xf>
    <xf numFmtId="0" fontId="6" fillId="0" borderId="0" xfId="64" applyFont="1" applyAlignment="1">
      <alignment horizontal="center" wrapText="1"/>
      <protection/>
    </xf>
    <xf numFmtId="0" fontId="6" fillId="0" borderId="0" xfId="71" applyFont="1" applyFill="1" applyBorder="1" applyAlignment="1">
      <alignment horizontal="center" wrapText="1"/>
      <protection/>
    </xf>
    <xf numFmtId="2" fontId="2" fillId="0" borderId="0" xfId="79" applyNumberFormat="1" applyFont="1" applyBorder="1" applyAlignment="1">
      <alignment horizontal="center"/>
      <protection/>
    </xf>
    <xf numFmtId="2" fontId="2" fillId="0" borderId="0" xfId="79" applyNumberFormat="1" applyFont="1" applyBorder="1" applyAlignment="1">
      <alignment horizontal="left"/>
      <protection/>
    </xf>
    <xf numFmtId="2" fontId="2" fillId="0" borderId="0" xfId="75" applyNumberFormat="1" applyFont="1" applyFill="1" applyAlignment="1">
      <alignment horizontal="center"/>
      <protection/>
    </xf>
    <xf numFmtId="2" fontId="2" fillId="0" borderId="0" xfId="79" applyNumberFormat="1" applyFont="1" applyFill="1">
      <alignment/>
      <protection/>
    </xf>
    <xf numFmtId="0" fontId="2" fillId="0" borderId="0" xfId="85" applyNumberFormat="1" applyFont="1" applyFill="1" applyAlignment="1">
      <alignment horizontal="center"/>
      <protection/>
    </xf>
    <xf numFmtId="0" fontId="2" fillId="0" borderId="0" xfId="85" applyNumberFormat="1" applyFont="1" applyFill="1" applyAlignment="1">
      <alignment/>
      <protection/>
    </xf>
    <xf numFmtId="0" fontId="4" fillId="0" borderId="0" xfId="64" applyFont="1" applyFill="1" applyAlignment="1">
      <alignment horizontal="right"/>
      <protection/>
    </xf>
    <xf numFmtId="0" fontId="4" fillId="0" borderId="0" xfId="64" applyFont="1" applyFill="1">
      <alignment/>
      <protection/>
    </xf>
    <xf numFmtId="0" fontId="19" fillId="0" borderId="0" xfId="76" applyFont="1">
      <alignment/>
      <protection/>
    </xf>
    <xf numFmtId="164" fontId="2" fillId="0" borderId="0" xfId="64" applyNumberFormat="1" applyFont="1" applyAlignment="1">
      <alignment horizontal="center"/>
      <protection/>
    </xf>
    <xf numFmtId="164" fontId="2" fillId="0" borderId="0" xfId="68" applyNumberFormat="1" applyFont="1" applyAlignment="1">
      <alignment horizontal="center"/>
      <protection/>
    </xf>
    <xf numFmtId="167" fontId="2" fillId="0" borderId="0" xfId="83" applyNumberFormat="1" applyFont="1" applyFill="1" applyAlignment="1" applyProtection="1">
      <alignment horizontal="center"/>
      <protection/>
    </xf>
    <xf numFmtId="0" fontId="3" fillId="0" borderId="0" xfId="64" applyFont="1" applyAlignment="1">
      <alignment horizontal="center"/>
      <protection/>
    </xf>
    <xf numFmtId="0" fontId="3" fillId="0" borderId="0" xfId="64" applyFont="1" applyFill="1">
      <alignment/>
      <protection/>
    </xf>
    <xf numFmtId="0" fontId="4" fillId="0" borderId="0" xfId="64" applyFont="1" applyFill="1" applyAlignment="1">
      <alignment horizontal="left" wrapText="1"/>
      <protection/>
    </xf>
    <xf numFmtId="0" fontId="4" fillId="0" borderId="0" xfId="64" applyFont="1" applyFill="1" applyAlignment="1" quotePrefix="1">
      <alignment horizontal="left" wrapText="1"/>
      <protection/>
    </xf>
    <xf numFmtId="0" fontId="4" fillId="0" borderId="0" xfId="64" applyFont="1" applyFill="1" applyAlignment="1">
      <alignment horizontal="right" wrapText="1"/>
      <protection/>
    </xf>
    <xf numFmtId="0" fontId="4" fillId="0" borderId="0" xfId="64" applyFont="1" applyFill="1" applyAlignment="1">
      <alignment horizontal="left"/>
      <protection/>
    </xf>
    <xf numFmtId="10" fontId="4" fillId="0" borderId="0" xfId="64" applyNumberFormat="1" applyFont="1" applyFill="1" applyAlignment="1">
      <alignment horizontal="left"/>
      <protection/>
    </xf>
    <xf numFmtId="10" fontId="4" fillId="0" borderId="0" xfId="64" applyNumberFormat="1" applyFont="1" applyFill="1">
      <alignment/>
      <protection/>
    </xf>
    <xf numFmtId="169" fontId="4" fillId="0" borderId="0" xfId="64" applyNumberFormat="1" applyFont="1" applyFill="1" applyAlignment="1">
      <alignment horizontal="left"/>
      <protection/>
    </xf>
    <xf numFmtId="0" fontId="4" fillId="0" borderId="0" xfId="64" applyFont="1" applyFill="1" quotePrefix="1">
      <alignment/>
      <protection/>
    </xf>
    <xf numFmtId="0" fontId="4" fillId="0" borderId="0" xfId="64" applyFont="1" applyFill="1" applyAlignment="1">
      <alignment horizontal="left" indent="8"/>
      <protection/>
    </xf>
    <xf numFmtId="0" fontId="4" fillId="0" borderId="0" xfId="64" applyFont="1" applyFill="1" applyAlignment="1">
      <alignment horizontal="left" indent="4"/>
      <protection/>
    </xf>
    <xf numFmtId="10" fontId="4" fillId="0" borderId="0" xfId="64" applyNumberFormat="1" applyFont="1" applyFill="1" applyAlignment="1" quotePrefix="1">
      <alignment horizontal="right"/>
      <protection/>
    </xf>
    <xf numFmtId="10" fontId="4" fillId="0" borderId="0" xfId="64" applyNumberFormat="1" applyFont="1" applyFill="1" applyAlignment="1" quotePrefix="1">
      <alignment horizontal="left"/>
      <protection/>
    </xf>
    <xf numFmtId="0" fontId="4" fillId="0" borderId="0" xfId="64" applyFont="1" applyFill="1" applyBorder="1">
      <alignment/>
      <protection/>
    </xf>
    <xf numFmtId="0" fontId="4" fillId="0" borderId="10" xfId="64" applyFont="1" applyFill="1" applyBorder="1" applyAlignment="1">
      <alignment horizontal="center"/>
      <protection/>
    </xf>
    <xf numFmtId="0" fontId="4" fillId="0" borderId="0" xfId="64" applyFont="1" applyFill="1" applyAlignment="1">
      <alignment horizontal="center" vertical="top"/>
      <protection/>
    </xf>
    <xf numFmtId="0" fontId="4" fillId="0" borderId="0" xfId="64" applyFont="1" applyFill="1" applyAlignment="1" quotePrefix="1">
      <alignment horizontal="right"/>
      <protection/>
    </xf>
    <xf numFmtId="173" fontId="4" fillId="0" borderId="0" xfId="64" applyNumberFormat="1" applyFont="1" applyFill="1">
      <alignment/>
      <protection/>
    </xf>
    <xf numFmtId="0" fontId="5" fillId="0" borderId="0" xfId="64" applyFont="1" applyFill="1">
      <alignment/>
      <protection/>
    </xf>
    <xf numFmtId="43" fontId="4" fillId="0" borderId="0" xfId="44" applyFont="1" applyFill="1" applyAlignment="1">
      <alignment/>
    </xf>
    <xf numFmtId="0" fontId="2" fillId="0" borderId="0" xfId="86" applyFont="1" applyBorder="1" applyAlignment="1">
      <alignment horizontal="center"/>
      <protection/>
    </xf>
    <xf numFmtId="0" fontId="2" fillId="0" borderId="0" xfId="81" applyNumberFormat="1" applyFont="1" applyFill="1" applyAlignment="1">
      <alignment wrapText="1"/>
      <protection/>
    </xf>
    <xf numFmtId="0" fontId="6" fillId="0" borderId="0" xfId="83" applyFont="1" applyFill="1" applyBorder="1" applyAlignment="1">
      <alignment horizontal="center" wrapText="1"/>
      <protection/>
    </xf>
    <xf numFmtId="0" fontId="2" fillId="0" borderId="0" xfId="85" applyNumberFormat="1" applyFont="1" applyFill="1">
      <alignment/>
      <protection/>
    </xf>
    <xf numFmtId="0" fontId="6" fillId="0" borderId="0" xfId="83" applyFont="1" applyFill="1">
      <alignment/>
      <protection/>
    </xf>
    <xf numFmtId="0" fontId="6" fillId="0" borderId="0" xfId="83" applyFont="1" applyFill="1" applyAlignment="1">
      <alignment horizontal="center"/>
      <protection/>
    </xf>
    <xf numFmtId="0" fontId="2" fillId="0" borderId="0" xfId="83" applyFont="1" applyFill="1" applyAlignment="1">
      <alignment horizontal="center"/>
      <protection/>
    </xf>
    <xf numFmtId="0" fontId="7" fillId="0" borderId="0" xfId="83" applyFont="1" applyFill="1" applyBorder="1" applyAlignment="1">
      <alignment horizontal="center"/>
      <protection/>
    </xf>
    <xf numFmtId="0" fontId="7" fillId="0" borderId="0" xfId="83" applyFont="1" applyFill="1" applyAlignment="1">
      <alignment horizontal="center"/>
      <protection/>
    </xf>
    <xf numFmtId="0" fontId="2" fillId="0" borderId="0" xfId="83" applyFont="1" applyFill="1">
      <alignment/>
      <protection/>
    </xf>
    <xf numFmtId="167" fontId="2" fillId="0" borderId="0" xfId="83" applyNumberFormat="1" applyFont="1" applyFill="1" applyAlignment="1">
      <alignment horizontal="center"/>
      <protection/>
    </xf>
    <xf numFmtId="2" fontId="2" fillId="0" borderId="0" xfId="85" applyNumberFormat="1" applyFont="1" applyFill="1">
      <alignment/>
      <protection/>
    </xf>
    <xf numFmtId="167" fontId="6" fillId="0" borderId="0" xfId="83" applyNumberFormat="1" applyFont="1" applyFill="1" applyAlignment="1" applyProtection="1">
      <alignment horizontal="center"/>
      <protection/>
    </xf>
    <xf numFmtId="167" fontId="2" fillId="0" borderId="0" xfId="83" applyNumberFormat="1" applyFont="1" applyFill="1" applyProtection="1">
      <alignment/>
      <protection/>
    </xf>
    <xf numFmtId="2" fontId="2" fillId="0" borderId="0" xfId="83" applyNumberFormat="1" applyFont="1" applyFill="1" applyAlignment="1">
      <alignment horizontal="center"/>
      <protection/>
    </xf>
    <xf numFmtId="0" fontId="2" fillId="0" borderId="0" xfId="83" applyFont="1" applyFill="1" applyBorder="1">
      <alignment/>
      <protection/>
    </xf>
    <xf numFmtId="0" fontId="15" fillId="0" borderId="0" xfId="83" applyFont="1" applyFill="1">
      <alignment/>
      <protection/>
    </xf>
    <xf numFmtId="5" fontId="6" fillId="0" borderId="0" xfId="71" applyNumberFormat="1" applyFont="1" applyAlignment="1">
      <alignment horizontal="center"/>
      <protection/>
    </xf>
    <xf numFmtId="5" fontId="14" fillId="0" borderId="0" xfId="76" applyNumberFormat="1" applyFont="1" applyAlignment="1">
      <alignment horizontal="center"/>
      <protection/>
    </xf>
    <xf numFmtId="0" fontId="19" fillId="0" borderId="0" xfId="0" applyFont="1" applyAlignment="1">
      <alignment/>
    </xf>
    <xf numFmtId="0" fontId="2" fillId="0" borderId="0" xfId="96" applyFont="1">
      <alignment/>
      <protection/>
    </xf>
    <xf numFmtId="0" fontId="6" fillId="0" borderId="0" xfId="96" applyFont="1" applyAlignment="1">
      <alignment horizontal="center"/>
      <protection/>
    </xf>
    <xf numFmtId="0" fontId="2" fillId="0" borderId="0" xfId="96" applyFont="1" applyAlignment="1">
      <alignment horizontal="center"/>
      <protection/>
    </xf>
    <xf numFmtId="0" fontId="2" fillId="0" borderId="0" xfId="96" applyFont="1" applyFill="1" applyAlignment="1">
      <alignment horizontal="center"/>
      <protection/>
    </xf>
    <xf numFmtId="0" fontId="2" fillId="0" borderId="0" xfId="81" applyNumberFormat="1" applyFont="1" applyFill="1">
      <alignment/>
      <protection/>
    </xf>
    <xf numFmtId="0" fontId="2" fillId="0" borderId="0" xfId="96" applyFont="1" applyFill="1" applyAlignment="1" quotePrefix="1">
      <alignment horizontal="center"/>
      <protection/>
    </xf>
    <xf numFmtId="0" fontId="6" fillId="0" borderId="0" xfId="96" applyFont="1">
      <alignment/>
      <protection/>
    </xf>
    <xf numFmtId="0" fontId="6" fillId="0" borderId="0" xfId="81" applyNumberFormat="1" applyFont="1" applyFill="1">
      <alignment/>
      <protection/>
    </xf>
    <xf numFmtId="169" fontId="6" fillId="0" borderId="0" xfId="81" applyNumberFormat="1" applyFont="1" applyFill="1" applyAlignment="1">
      <alignment horizontal="center"/>
      <protection/>
    </xf>
    <xf numFmtId="0" fontId="7" fillId="0" borderId="0" xfId="96" applyFont="1" applyBorder="1" applyAlignment="1">
      <alignment horizontal="center"/>
      <protection/>
    </xf>
    <xf numFmtId="0" fontId="2" fillId="0" borderId="0" xfId="79">
      <alignment/>
      <protection/>
    </xf>
    <xf numFmtId="0" fontId="6" fillId="0" borderId="0" xfId="79" applyFont="1" applyBorder="1" applyAlignment="1">
      <alignment horizontal="center"/>
      <protection/>
    </xf>
    <xf numFmtId="0" fontId="6" fillId="0" borderId="12" xfId="79" applyFont="1" applyBorder="1" applyAlignment="1">
      <alignment horizontal="center"/>
      <protection/>
    </xf>
    <xf numFmtId="0" fontId="6" fillId="0" borderId="13" xfId="79" applyFont="1" applyBorder="1" applyAlignment="1">
      <alignment horizontal="center"/>
      <protection/>
    </xf>
    <xf numFmtId="0" fontId="6" fillId="0" borderId="10" xfId="79" applyFont="1" applyBorder="1" applyAlignment="1">
      <alignment horizontal="center"/>
      <protection/>
    </xf>
    <xf numFmtId="0" fontId="6" fillId="0" borderId="14" xfId="79" applyFont="1" applyBorder="1" applyAlignment="1">
      <alignment horizontal="center"/>
      <protection/>
    </xf>
    <xf numFmtId="0" fontId="6" fillId="0" borderId="15" xfId="79" applyFont="1" applyBorder="1" applyAlignment="1">
      <alignment horizontal="center"/>
      <protection/>
    </xf>
    <xf numFmtId="0" fontId="2" fillId="0" borderId="0" xfId="79" applyAlignment="1">
      <alignment horizontal="center"/>
      <protection/>
    </xf>
    <xf numFmtId="0" fontId="2" fillId="0" borderId="12" xfId="79" applyBorder="1">
      <alignment/>
      <protection/>
    </xf>
    <xf numFmtId="0" fontId="2" fillId="0" borderId="0" xfId="79" applyBorder="1">
      <alignment/>
      <protection/>
    </xf>
    <xf numFmtId="0" fontId="2" fillId="0" borderId="13" xfId="79" applyBorder="1">
      <alignment/>
      <protection/>
    </xf>
    <xf numFmtId="2" fontId="2" fillId="0" borderId="12" xfId="79" applyNumberFormat="1" applyBorder="1" applyAlignment="1">
      <alignment horizontal="center"/>
      <protection/>
    </xf>
    <xf numFmtId="2" fontId="2" fillId="0" borderId="0" xfId="79" applyNumberFormat="1" applyBorder="1" applyAlignment="1">
      <alignment horizontal="center"/>
      <protection/>
    </xf>
    <xf numFmtId="2" fontId="2" fillId="0" borderId="13" xfId="79" applyNumberFormat="1" applyBorder="1" applyAlignment="1">
      <alignment horizontal="center"/>
      <protection/>
    </xf>
    <xf numFmtId="2" fontId="2" fillId="0" borderId="0" xfId="79" applyNumberFormat="1" applyAlignment="1">
      <alignment horizontal="center"/>
      <protection/>
    </xf>
    <xf numFmtId="2" fontId="2" fillId="0" borderId="12" xfId="79" applyNumberFormat="1" applyFont="1" applyBorder="1" applyAlignment="1">
      <alignment horizontal="center"/>
      <protection/>
    </xf>
    <xf numFmtId="2" fontId="2" fillId="0" borderId="12" xfId="79" applyNumberFormat="1" applyFill="1" applyBorder="1" applyAlignment="1">
      <alignment horizontal="center"/>
      <protection/>
    </xf>
    <xf numFmtId="2" fontId="2" fillId="0" borderId="0" xfId="79" applyNumberFormat="1" applyFill="1" applyBorder="1" applyAlignment="1">
      <alignment horizontal="center"/>
      <protection/>
    </xf>
    <xf numFmtId="2" fontId="2" fillId="0" borderId="13" xfId="79" applyNumberFormat="1" applyFill="1" applyBorder="1" applyAlignment="1">
      <alignment horizontal="center"/>
      <protection/>
    </xf>
    <xf numFmtId="0" fontId="2" fillId="0" borderId="0" xfId="79" applyFill="1">
      <alignment/>
      <protection/>
    </xf>
    <xf numFmtId="0" fontId="19" fillId="0" borderId="0" xfId="79" applyFont="1" applyFill="1" applyAlignment="1">
      <alignment horizontal="center"/>
      <protection/>
    </xf>
    <xf numFmtId="2" fontId="2" fillId="0" borderId="14" xfId="79" applyNumberFormat="1" applyFill="1" applyBorder="1" applyAlignment="1">
      <alignment horizontal="center"/>
      <protection/>
    </xf>
    <xf numFmtId="2" fontId="2" fillId="0" borderId="10" xfId="79" applyNumberFormat="1" applyFill="1" applyBorder="1" applyAlignment="1">
      <alignment horizontal="center"/>
      <protection/>
    </xf>
    <xf numFmtId="2" fontId="2" fillId="0" borderId="15" xfId="79" applyNumberFormat="1" applyFill="1" applyBorder="1" applyAlignment="1">
      <alignment horizontal="center"/>
      <protection/>
    </xf>
    <xf numFmtId="2" fontId="2" fillId="0" borderId="0" xfId="79" applyNumberFormat="1">
      <alignment/>
      <protection/>
    </xf>
    <xf numFmtId="0" fontId="2" fillId="0" borderId="0" xfId="79" applyFill="1" applyAlignment="1">
      <alignment horizontal="center"/>
      <protection/>
    </xf>
    <xf numFmtId="0" fontId="19" fillId="0" borderId="0" xfId="79" applyFont="1" applyFill="1">
      <alignment/>
      <protection/>
    </xf>
    <xf numFmtId="0" fontId="6" fillId="0" borderId="0" xfId="89" applyFont="1" applyAlignment="1" applyProtection="1">
      <alignment horizontal="center"/>
      <protection/>
    </xf>
    <xf numFmtId="0" fontId="2" fillId="0" borderId="0" xfId="89" applyFont="1">
      <alignment/>
      <protection/>
    </xf>
    <xf numFmtId="0" fontId="2" fillId="0" borderId="0" xfId="89" applyFont="1" applyAlignment="1">
      <alignment horizontal="center"/>
      <protection/>
    </xf>
    <xf numFmtId="0" fontId="2" fillId="0" borderId="0" xfId="89" applyFont="1" applyAlignment="1" applyProtection="1">
      <alignment horizontal="left"/>
      <protection/>
    </xf>
    <xf numFmtId="0" fontId="7" fillId="0" borderId="0" xfId="89" applyFont="1" applyAlignment="1" applyProtection="1">
      <alignment horizontal="center"/>
      <protection/>
    </xf>
    <xf numFmtId="0" fontId="7" fillId="0" borderId="0" xfId="89" applyFont="1" applyAlignment="1">
      <alignment horizontal="center"/>
      <protection/>
    </xf>
    <xf numFmtId="0" fontId="6" fillId="0" borderId="0" xfId="89" applyFont="1" applyAlignment="1" applyProtection="1">
      <alignment horizontal="left"/>
      <protection/>
    </xf>
    <xf numFmtId="2" fontId="2" fillId="0" borderId="0" xfId="89" applyNumberFormat="1" applyFont="1" applyAlignment="1">
      <alignment horizontal="center"/>
      <protection/>
    </xf>
    <xf numFmtId="2" fontId="2" fillId="0" borderId="0" xfId="89" applyNumberFormat="1" applyFont="1" applyAlignment="1" applyProtection="1">
      <alignment horizontal="center"/>
      <protection/>
    </xf>
    <xf numFmtId="2" fontId="2" fillId="0" borderId="0" xfId="89" applyNumberFormat="1" applyFont="1" applyFill="1" applyAlignment="1" applyProtection="1">
      <alignment horizontal="center"/>
      <protection/>
    </xf>
    <xf numFmtId="2" fontId="2" fillId="0" borderId="0" xfId="89" applyNumberFormat="1" applyFont="1" applyFill="1" applyAlignment="1">
      <alignment horizontal="center"/>
      <protection/>
    </xf>
    <xf numFmtId="2" fontId="6" fillId="0" borderId="0" xfId="89" applyNumberFormat="1" applyFont="1" applyAlignment="1" applyProtection="1">
      <alignment horizontal="center"/>
      <protection/>
    </xf>
    <xf numFmtId="2" fontId="15" fillId="0" borderId="0" xfId="89" applyNumberFormat="1" applyFont="1" applyAlignment="1" applyProtection="1">
      <alignment horizontal="center"/>
      <protection/>
    </xf>
    <xf numFmtId="0" fontId="6" fillId="0" borderId="0" xfId="89" applyFont="1">
      <alignment/>
      <protection/>
    </xf>
    <xf numFmtId="2" fontId="6" fillId="0" borderId="0" xfId="89" applyNumberFormat="1" applyFont="1" applyAlignment="1">
      <alignment horizontal="center"/>
      <protection/>
    </xf>
    <xf numFmtId="2" fontId="2" fillId="0" borderId="0" xfId="89" applyNumberFormat="1" applyFont="1">
      <alignment/>
      <protection/>
    </xf>
    <xf numFmtId="0" fontId="15" fillId="0" borderId="0" xfId="89" applyFont="1">
      <alignment/>
      <protection/>
    </xf>
    <xf numFmtId="0" fontId="19" fillId="0" borderId="0" xfId="69" applyFont="1">
      <alignment/>
      <protection/>
    </xf>
    <xf numFmtId="0" fontId="19" fillId="0" borderId="0" xfId="96" applyFont="1">
      <alignment/>
      <protection/>
    </xf>
    <xf numFmtId="0" fontId="19" fillId="0" borderId="0" xfId="96" applyFont="1" applyAlignment="1">
      <alignment horizontal="center"/>
      <protection/>
    </xf>
    <xf numFmtId="0" fontId="19" fillId="0" borderId="0" xfId="96" applyFont="1" applyAlignment="1">
      <alignment horizontal="center" wrapText="1"/>
      <protection/>
    </xf>
    <xf numFmtId="169" fontId="2" fillId="0" borderId="0" xfId="81" applyNumberFormat="1" applyFont="1" applyFill="1" applyAlignment="1">
      <alignment horizontal="center"/>
      <protection/>
    </xf>
    <xf numFmtId="0" fontId="19" fillId="0" borderId="0" xfId="69" applyFont="1" applyAlignment="1">
      <alignment horizontal="center"/>
      <protection/>
    </xf>
    <xf numFmtId="0" fontId="19" fillId="0" borderId="0" xfId="96" applyFont="1" applyAlignment="1" quotePrefix="1">
      <alignment horizontal="center"/>
      <protection/>
    </xf>
    <xf numFmtId="169" fontId="2" fillId="0" borderId="0" xfId="81" applyNumberFormat="1" applyFont="1" applyFill="1" applyAlignment="1">
      <alignment/>
      <protection/>
    </xf>
    <xf numFmtId="0" fontId="19" fillId="0" borderId="0" xfId="96" applyFont="1" applyFill="1" applyAlignment="1">
      <alignment horizontal="center"/>
      <protection/>
    </xf>
    <xf numFmtId="0" fontId="2" fillId="0" borderId="0" xfId="96" applyFont="1" applyFill="1">
      <alignment/>
      <protection/>
    </xf>
    <xf numFmtId="0" fontId="7" fillId="0" borderId="0" xfId="96" applyFont="1" applyBorder="1" applyAlignment="1">
      <alignment horizontal="center" wrapText="1"/>
      <protection/>
    </xf>
    <xf numFmtId="0" fontId="2" fillId="0" borderId="0" xfId="89" applyFont="1" applyFill="1">
      <alignment/>
      <protection/>
    </xf>
    <xf numFmtId="0" fontId="7" fillId="0" borderId="0" xfId="89" applyFont="1" applyFill="1" applyAlignment="1">
      <alignment horizontal="center"/>
      <protection/>
    </xf>
    <xf numFmtId="0" fontId="2" fillId="0" borderId="0" xfId="89" applyFont="1" applyFill="1" applyAlignment="1">
      <alignment horizontal="center"/>
      <protection/>
    </xf>
    <xf numFmtId="0" fontId="2" fillId="0" borderId="0" xfId="89" applyFont="1" applyAlignment="1">
      <alignment horizontal="left"/>
      <protection/>
    </xf>
    <xf numFmtId="2" fontId="6" fillId="0" borderId="0" xfId="89" applyNumberFormat="1" applyFont="1" applyFill="1" applyAlignment="1" applyProtection="1">
      <alignment horizontal="center"/>
      <protection/>
    </xf>
    <xf numFmtId="2" fontId="6" fillId="0" borderId="0" xfId="89" applyNumberFormat="1" applyFont="1" applyFill="1" applyAlignment="1">
      <alignment horizontal="center"/>
      <protection/>
    </xf>
    <xf numFmtId="0" fontId="15" fillId="0" borderId="0" xfId="89" applyFont="1" applyFill="1">
      <alignment/>
      <protection/>
    </xf>
    <xf numFmtId="175" fontId="2" fillId="0" borderId="0" xfId="94" applyNumberFormat="1" applyFont="1" applyAlignment="1">
      <alignment horizontal="center"/>
      <protection/>
    </xf>
    <xf numFmtId="2" fontId="2" fillId="0" borderId="0" xfId="94" applyNumberFormat="1" applyFont="1" applyAlignment="1">
      <alignment horizontal="center"/>
      <protection/>
    </xf>
    <xf numFmtId="9" fontId="2" fillId="0" borderId="0" xfId="94" applyNumberFormat="1" applyFont="1" applyAlignment="1">
      <alignment horizontal="center"/>
      <protection/>
    </xf>
    <xf numFmtId="165" fontId="2" fillId="0" borderId="0" xfId="94" applyNumberFormat="1" applyFont="1" applyAlignment="1">
      <alignment horizontal="center"/>
      <protection/>
    </xf>
    <xf numFmtId="164" fontId="2" fillId="0" borderId="0" xfId="45" applyNumberFormat="1" applyFont="1" applyAlignment="1">
      <alignment horizontal="center"/>
    </xf>
    <xf numFmtId="2" fontId="2" fillId="0" borderId="0" xfId="45" applyNumberFormat="1" applyFont="1" applyAlignment="1">
      <alignment horizontal="center"/>
    </xf>
    <xf numFmtId="0" fontId="18" fillId="0" borderId="0" xfId="0" applyFont="1" applyAlignment="1">
      <alignment horizontal="center" wrapText="1"/>
    </xf>
    <xf numFmtId="0" fontId="14" fillId="0" borderId="0" xfId="0" applyFont="1" applyAlignment="1">
      <alignment horizontal="center"/>
    </xf>
    <xf numFmtId="0" fontId="19" fillId="0" borderId="0" xfId="0" applyFont="1" applyFill="1" applyAlignment="1">
      <alignment/>
    </xf>
    <xf numFmtId="0" fontId="67" fillId="0" borderId="0" xfId="67">
      <alignment/>
      <protection/>
    </xf>
    <xf numFmtId="0" fontId="14" fillId="0" borderId="0" xfId="67" applyFont="1">
      <alignment/>
      <protection/>
    </xf>
    <xf numFmtId="0" fontId="14" fillId="0" borderId="0" xfId="67" applyFont="1" applyAlignment="1">
      <alignment horizontal="center" wrapText="1"/>
      <protection/>
    </xf>
    <xf numFmtId="0" fontId="67" fillId="0" borderId="0" xfId="67" applyAlignment="1">
      <alignment horizontal="right"/>
      <protection/>
    </xf>
    <xf numFmtId="2" fontId="67" fillId="0" borderId="0" xfId="67" applyNumberFormat="1" applyAlignment="1">
      <alignment horizontal="center" wrapText="1"/>
      <protection/>
    </xf>
    <xf numFmtId="2" fontId="67" fillId="0" borderId="0" xfId="67" applyNumberFormat="1" applyAlignment="1">
      <alignment horizontal="center"/>
      <protection/>
    </xf>
    <xf numFmtId="2" fontId="67" fillId="0" borderId="0" xfId="67" applyNumberFormat="1">
      <alignment/>
      <protection/>
    </xf>
    <xf numFmtId="2" fontId="2" fillId="0" borderId="0" xfId="62" applyNumberFormat="1" applyFont="1" applyFill="1" applyAlignment="1">
      <alignment horizontal="center"/>
      <protection/>
    </xf>
    <xf numFmtId="169" fontId="2" fillId="0" borderId="0" xfId="101" applyNumberFormat="1" applyFont="1" applyFill="1" applyBorder="1" applyAlignment="1">
      <alignment horizontal="center"/>
    </xf>
    <xf numFmtId="0" fontId="2" fillId="0" borderId="0" xfId="0" applyNumberFormat="1" applyFont="1" applyFill="1" applyBorder="1" applyAlignment="1" applyProtection="1">
      <alignment horizontal="center"/>
      <protection/>
    </xf>
    <xf numFmtId="0" fontId="19" fillId="0" borderId="0" xfId="0" applyFont="1" applyFill="1" applyAlignment="1">
      <alignment horizontal="center"/>
    </xf>
    <xf numFmtId="164" fontId="14" fillId="0" borderId="0" xfId="0" applyNumberFormat="1" applyFont="1" applyAlignment="1">
      <alignment horizontal="center"/>
    </xf>
    <xf numFmtId="2" fontId="7" fillId="0" borderId="0" xfId="94" applyNumberFormat="1" applyFont="1" applyAlignment="1" quotePrefix="1">
      <alignment horizontal="center"/>
      <protection/>
    </xf>
    <xf numFmtId="2" fontId="2" fillId="0" borderId="0" xfId="94" applyNumberFormat="1" applyFont="1" applyAlignment="1">
      <alignment horizontal="center" wrapText="1"/>
      <protection/>
    </xf>
    <xf numFmtId="0" fontId="2" fillId="0" borderId="0" xfId="89" applyFont="1" applyFill="1" applyAlignment="1" applyProtection="1">
      <alignment horizontal="left"/>
      <protection/>
    </xf>
    <xf numFmtId="0" fontId="6" fillId="0" borderId="10" xfId="62" applyFont="1" applyBorder="1" applyAlignment="1">
      <alignment horizontal="center" wrapText="1"/>
      <protection/>
    </xf>
    <xf numFmtId="164" fontId="2" fillId="0" borderId="0" xfId="62" applyNumberFormat="1" applyFont="1" applyAlignment="1">
      <alignment horizontal="center" wrapText="1"/>
      <protection/>
    </xf>
    <xf numFmtId="0" fontId="2" fillId="0" borderId="0" xfId="62" applyFont="1" applyFill="1" applyAlignment="1" quotePrefix="1">
      <alignment horizontal="center" vertical="center"/>
      <protection/>
    </xf>
    <xf numFmtId="0" fontId="24" fillId="0" borderId="0" xfId="79" applyFont="1">
      <alignment/>
      <protection/>
    </xf>
    <xf numFmtId="0" fontId="31" fillId="0" borderId="0" xfId="0" applyFont="1" applyAlignment="1">
      <alignment/>
    </xf>
    <xf numFmtId="167" fontId="14" fillId="0" borderId="0" xfId="88" applyFont="1" applyFill="1" applyAlignment="1">
      <alignment horizontal="center"/>
      <protection/>
    </xf>
    <xf numFmtId="0" fontId="2" fillId="0" borderId="0" xfId="91" applyFont="1" applyAlignment="1">
      <alignment horizontal="center"/>
      <protection/>
    </xf>
    <xf numFmtId="0" fontId="2" fillId="0" borderId="0" xfId="62" applyFont="1" applyAlignment="1">
      <alignment wrapText="1"/>
      <protection/>
    </xf>
    <xf numFmtId="167" fontId="19" fillId="0" borderId="0" xfId="88" applyFont="1" applyFill="1">
      <alignment/>
      <protection/>
    </xf>
    <xf numFmtId="167" fontId="19" fillId="0" borderId="0" xfId="88" applyFont="1" applyFill="1" applyAlignment="1">
      <alignment horizontal="center"/>
      <protection/>
    </xf>
    <xf numFmtId="167" fontId="14" fillId="0" borderId="0" xfId="88" applyFont="1" applyFill="1">
      <alignment/>
      <protection/>
    </xf>
    <xf numFmtId="167" fontId="14" fillId="0" borderId="16" xfId="88" applyFont="1" applyFill="1" applyBorder="1" applyAlignment="1">
      <alignment horizontal="center"/>
      <protection/>
    </xf>
    <xf numFmtId="167" fontId="14" fillId="0" borderId="10" xfId="88" applyFont="1" applyFill="1" applyBorder="1" applyAlignment="1">
      <alignment horizontal="center"/>
      <protection/>
    </xf>
    <xf numFmtId="167" fontId="14" fillId="0" borderId="10" xfId="88" applyFont="1" applyFill="1" applyBorder="1">
      <alignment/>
      <protection/>
    </xf>
    <xf numFmtId="49" fontId="14" fillId="0" borderId="0" xfId="88" applyNumberFormat="1" applyFont="1" applyFill="1" applyAlignment="1">
      <alignment horizontal="center"/>
      <protection/>
    </xf>
    <xf numFmtId="167" fontId="14" fillId="0" borderId="0" xfId="88" applyFont="1" applyFill="1" applyAlignment="1" quotePrefix="1">
      <alignment horizontal="center"/>
      <protection/>
    </xf>
    <xf numFmtId="167" fontId="19" fillId="0" borderId="0" xfId="88" applyFont="1" applyFill="1" applyAlignment="1" applyProtection="1">
      <alignment horizontal="center"/>
      <protection/>
    </xf>
    <xf numFmtId="167" fontId="19" fillId="0" borderId="0" xfId="88" applyFont="1" applyFill="1" applyProtection="1">
      <alignment/>
      <protection/>
    </xf>
    <xf numFmtId="167" fontId="19" fillId="0" borderId="0" xfId="88" applyNumberFormat="1" applyFont="1" applyFill="1" applyAlignment="1" applyProtection="1">
      <alignment horizontal="center"/>
      <protection/>
    </xf>
    <xf numFmtId="2" fontId="19" fillId="0" borderId="0" xfId="88" applyNumberFormat="1" applyFont="1" applyFill="1" applyAlignment="1" applyProtection="1">
      <alignment horizontal="center"/>
      <protection/>
    </xf>
    <xf numFmtId="167" fontId="19" fillId="0" borderId="0" xfId="88" applyFont="1" applyAlignment="1" applyProtection="1" quotePrefix="1">
      <alignment horizontal="center"/>
      <protection/>
    </xf>
    <xf numFmtId="167" fontId="19" fillId="0" borderId="0" xfId="88" applyFont="1" applyFill="1" applyProtection="1" quotePrefix="1">
      <alignment/>
      <protection/>
    </xf>
    <xf numFmtId="167" fontId="20" fillId="0" borderId="0" xfId="88" applyFont="1" applyFill="1">
      <alignment/>
      <protection/>
    </xf>
    <xf numFmtId="2" fontId="19" fillId="0" borderId="0" xfId="88" applyNumberFormat="1" applyFont="1" applyAlignment="1" applyProtection="1">
      <alignment horizontal="center"/>
      <protection/>
    </xf>
    <xf numFmtId="167" fontId="19" fillId="0" borderId="0" xfId="88" applyFont="1" applyAlignment="1">
      <alignment horizontal="center"/>
      <protection/>
    </xf>
    <xf numFmtId="167" fontId="20" fillId="0" borderId="0" xfId="88" applyFont="1" applyFill="1" applyAlignment="1">
      <alignment horizontal="center"/>
      <protection/>
    </xf>
    <xf numFmtId="2" fontId="19" fillId="0" borderId="0" xfId="88" applyNumberFormat="1" applyFont="1" applyAlignment="1">
      <alignment horizontal="center"/>
      <protection/>
    </xf>
    <xf numFmtId="167" fontId="20" fillId="0" borderId="0" xfId="88" applyFont="1" applyFill="1" quotePrefix="1">
      <alignment/>
      <protection/>
    </xf>
    <xf numFmtId="167" fontId="19" fillId="0" borderId="0" xfId="88" applyFont="1" applyFill="1" applyAlignment="1" quotePrefix="1">
      <alignment horizontal="left"/>
      <protection/>
    </xf>
    <xf numFmtId="167" fontId="19" fillId="0" borderId="0" xfId="88" applyFont="1" applyFill="1" applyAlignment="1" applyProtection="1" quotePrefix="1">
      <alignment horizontal="center"/>
      <protection/>
    </xf>
    <xf numFmtId="2" fontId="19" fillId="0" borderId="0" xfId="88" applyNumberFormat="1" applyFont="1" applyFill="1" applyAlignment="1">
      <alignment horizontal="center"/>
      <protection/>
    </xf>
    <xf numFmtId="167" fontId="20" fillId="0" borderId="0" xfId="88" applyNumberFormat="1" applyFont="1" applyFill="1" applyAlignment="1" applyProtection="1">
      <alignment horizontal="center"/>
      <protection/>
    </xf>
    <xf numFmtId="167" fontId="2" fillId="0" borderId="0" xfId="88" applyFont="1" applyFill="1">
      <alignment/>
      <protection/>
    </xf>
    <xf numFmtId="167" fontId="2" fillId="0" borderId="0" xfId="88" applyFont="1" applyFill="1" applyAlignment="1" applyProtection="1" quotePrefix="1">
      <alignment horizontal="center"/>
      <protection/>
    </xf>
    <xf numFmtId="167" fontId="2" fillId="0" borderId="0" xfId="88" applyFont="1" applyFill="1" applyAlignment="1">
      <alignment horizontal="center"/>
      <protection/>
    </xf>
    <xf numFmtId="167" fontId="2" fillId="0" borderId="0" xfId="88" applyFont="1" applyFill="1" applyProtection="1">
      <alignment/>
      <protection/>
    </xf>
    <xf numFmtId="167" fontId="2" fillId="0" borderId="0" xfId="88" applyNumberFormat="1" applyFont="1" applyFill="1" applyAlignment="1" applyProtection="1">
      <alignment horizontal="center"/>
      <protection/>
    </xf>
    <xf numFmtId="2" fontId="2" fillId="0" borderId="0" xfId="88" applyNumberFormat="1" applyFont="1" applyFill="1" applyAlignment="1">
      <alignment horizontal="center"/>
      <protection/>
    </xf>
    <xf numFmtId="167" fontId="14" fillId="0" borderId="0" xfId="88" applyFont="1" applyFill="1" applyAlignment="1" applyProtection="1">
      <alignment horizontal="center"/>
      <protection/>
    </xf>
    <xf numFmtId="167" fontId="14" fillId="0" borderId="0" xfId="88" applyFont="1" applyFill="1" applyProtection="1">
      <alignment/>
      <protection/>
    </xf>
    <xf numFmtId="167" fontId="14" fillId="0" borderId="0" xfId="88" applyNumberFormat="1" applyFont="1" applyFill="1" applyAlignment="1" applyProtection="1">
      <alignment horizontal="center"/>
      <protection/>
    </xf>
    <xf numFmtId="167" fontId="19" fillId="0" borderId="0" xfId="90" applyFont="1" applyFill="1" applyAlignment="1" applyProtection="1" quotePrefix="1">
      <alignment horizontal="center"/>
      <protection/>
    </xf>
    <xf numFmtId="167" fontId="19" fillId="0" borderId="0" xfId="90" applyFont="1" applyFill="1" applyProtection="1">
      <alignment/>
      <protection/>
    </xf>
    <xf numFmtId="167" fontId="19" fillId="0" borderId="0" xfId="90" applyNumberFormat="1" applyFont="1" applyFill="1" applyAlignment="1" applyProtection="1">
      <alignment horizontal="center"/>
      <protection/>
    </xf>
    <xf numFmtId="2" fontId="19" fillId="0" borderId="0" xfId="90" applyNumberFormat="1" applyFont="1" applyFill="1" applyAlignment="1" applyProtection="1">
      <alignment horizontal="center"/>
      <protection/>
    </xf>
    <xf numFmtId="167" fontId="19" fillId="0" borderId="0" xfId="90" applyFont="1" applyFill="1" applyAlignment="1">
      <alignment horizontal="center"/>
      <protection/>
    </xf>
    <xf numFmtId="2" fontId="2" fillId="0" borderId="0" xfId="88" applyNumberFormat="1" applyFont="1" applyFill="1" applyAlignment="1" applyProtection="1">
      <alignment horizontal="center"/>
      <protection/>
    </xf>
    <xf numFmtId="0" fontId="20" fillId="0" borderId="0" xfId="62" applyFont="1" applyFill="1">
      <alignment/>
      <protection/>
    </xf>
    <xf numFmtId="167" fontId="19" fillId="0" borderId="0" xfId="88" applyFont="1" applyFill="1" applyAlignment="1" applyProtection="1">
      <alignment wrapText="1"/>
      <protection/>
    </xf>
    <xf numFmtId="167" fontId="25" fillId="0" borderId="0" xfId="88" applyFont="1" applyFill="1">
      <alignment/>
      <protection/>
    </xf>
    <xf numFmtId="167" fontId="19" fillId="0" borderId="0" xfId="88" applyFont="1" applyFill="1" applyAlignment="1" applyProtection="1" quotePrefix="1">
      <alignment horizontal="left"/>
      <protection/>
    </xf>
    <xf numFmtId="167" fontId="20" fillId="0" borderId="0" xfId="88" applyFont="1" applyFill="1" applyAlignment="1">
      <alignment horizontal="left" wrapText="1"/>
      <protection/>
    </xf>
    <xf numFmtId="167" fontId="19" fillId="0" borderId="0" xfId="88" applyFont="1" applyFill="1" applyAlignment="1">
      <alignment horizontal="left" wrapText="1"/>
      <protection/>
    </xf>
    <xf numFmtId="0" fontId="32" fillId="0" borderId="0" xfId="62" applyFont="1">
      <alignment/>
      <protection/>
    </xf>
    <xf numFmtId="0" fontId="33" fillId="0" borderId="0" xfId="0" applyFont="1" applyAlignment="1">
      <alignment/>
    </xf>
    <xf numFmtId="0" fontId="14" fillId="0" borderId="0" xfId="81" applyNumberFormat="1" applyFont="1" applyFill="1" applyAlignment="1" quotePrefix="1">
      <alignment horizontal="center" wrapText="1"/>
      <protection/>
    </xf>
    <xf numFmtId="0" fontId="14" fillId="0" borderId="0" xfId="81" applyNumberFormat="1" applyFont="1" applyFill="1" applyAlignment="1">
      <alignment horizontal="center"/>
      <protection/>
    </xf>
    <xf numFmtId="0" fontId="6" fillId="0" borderId="16" xfId="81" applyNumberFormat="1" applyFont="1" applyFill="1" applyBorder="1" applyAlignment="1">
      <alignment horizontal="center"/>
      <protection/>
    </xf>
    <xf numFmtId="0" fontId="14" fillId="0" borderId="16" xfId="81" applyNumberFormat="1" applyFont="1" applyFill="1" applyBorder="1" applyAlignment="1">
      <alignment horizontal="center"/>
      <protection/>
    </xf>
    <xf numFmtId="0" fontId="6" fillId="0" borderId="0" xfId="81" applyNumberFormat="1" applyFont="1" applyFill="1" applyAlignment="1">
      <alignment horizontal="center"/>
      <protection/>
    </xf>
    <xf numFmtId="0" fontId="2" fillId="0" borderId="0" xfId="78" applyNumberFormat="1" applyFont="1" applyFill="1">
      <alignment/>
      <protection/>
    </xf>
    <xf numFmtId="169" fontId="2" fillId="0" borderId="0" xfId="78" applyNumberFormat="1" applyFont="1" applyFill="1" applyAlignment="1">
      <alignment horizontal="center" vertical="top" wrapText="1"/>
      <protection/>
    </xf>
    <xf numFmtId="169" fontId="2" fillId="0" borderId="0" xfId="81" applyNumberFormat="1" applyFont="1" applyFill="1" applyBorder="1" applyAlignment="1">
      <alignment horizontal="center"/>
      <protection/>
    </xf>
    <xf numFmtId="169" fontId="2" fillId="0" borderId="0" xfId="78" applyNumberFormat="1" applyFont="1" applyFill="1" applyBorder="1" applyAlignment="1">
      <alignment horizontal="center" vertical="top" wrapText="1"/>
      <protection/>
    </xf>
    <xf numFmtId="0" fontId="2" fillId="0" borderId="0" xfId="81" applyNumberFormat="1" applyFont="1" applyFill="1" applyAlignment="1" quotePrefix="1">
      <alignment horizontal="left"/>
      <protection/>
    </xf>
    <xf numFmtId="0" fontId="2" fillId="0" borderId="0" xfId="81" applyNumberFormat="1" applyFont="1" applyFill="1" applyAlignment="1">
      <alignment horizontal="center"/>
      <protection/>
    </xf>
    <xf numFmtId="0" fontId="2" fillId="0" borderId="0" xfId="81" applyNumberFormat="1" applyFont="1" applyFill="1" applyAlignment="1">
      <alignment horizontal="left" wrapText="1"/>
      <protection/>
    </xf>
    <xf numFmtId="0" fontId="6" fillId="0" borderId="0" xfId="91" applyFont="1" applyAlignment="1">
      <alignment horizontal="center"/>
      <protection/>
    </xf>
    <xf numFmtId="164" fontId="2" fillId="0" borderId="0" xfId="81" applyNumberFormat="1" applyFont="1" applyFill="1" applyAlignment="1">
      <alignment horizontal="center"/>
      <protection/>
    </xf>
    <xf numFmtId="0" fontId="2" fillId="0" borderId="0" xfId="81" applyNumberFormat="1" applyFont="1" applyFill="1" applyAlignment="1">
      <alignment horizontal="left"/>
      <protection/>
    </xf>
    <xf numFmtId="0" fontId="2" fillId="0" borderId="0" xfId="91" applyFont="1">
      <alignment/>
      <protection/>
    </xf>
    <xf numFmtId="0" fontId="6" fillId="0" borderId="0" xfId="91" applyFont="1">
      <alignment/>
      <protection/>
    </xf>
    <xf numFmtId="0" fontId="2" fillId="0" borderId="0" xfId="91" applyFont="1" applyBorder="1" applyAlignment="1">
      <alignment horizontal="center"/>
      <protection/>
    </xf>
    <xf numFmtId="0" fontId="10" fillId="0" borderId="0" xfId="91" applyFont="1" applyAlignment="1">
      <alignment horizontal="center"/>
      <protection/>
    </xf>
    <xf numFmtId="164" fontId="2" fillId="0" borderId="0" xfId="91" applyNumberFormat="1" applyFont="1" applyAlignment="1">
      <alignment horizontal="center"/>
      <protection/>
    </xf>
    <xf numFmtId="164" fontId="2" fillId="0" borderId="0" xfId="91" applyNumberFormat="1" applyFont="1" applyFill="1" applyAlignment="1">
      <alignment horizontal="center"/>
      <protection/>
    </xf>
    <xf numFmtId="165" fontId="2" fillId="0" borderId="0" xfId="91" applyNumberFormat="1" applyFont="1">
      <alignment/>
      <protection/>
    </xf>
    <xf numFmtId="0" fontId="16" fillId="0" borderId="0" xfId="91" applyFont="1">
      <alignment/>
      <protection/>
    </xf>
    <xf numFmtId="0" fontId="6" fillId="0" borderId="0" xfId="91" applyFont="1" applyAlignment="1">
      <alignment/>
      <protection/>
    </xf>
    <xf numFmtId="0" fontId="6" fillId="0" borderId="0" xfId="79" applyFont="1" applyAlignment="1">
      <alignment/>
      <protection/>
    </xf>
    <xf numFmtId="0" fontId="7" fillId="0" borderId="0" xfId="79" applyFont="1" applyAlignment="1">
      <alignment horizontal="center" wrapText="1"/>
      <protection/>
    </xf>
    <xf numFmtId="0" fontId="6" fillId="0" borderId="0" xfId="62" applyFont="1" applyAlignment="1">
      <alignment horizontal="left" wrapText="1"/>
      <protection/>
    </xf>
    <xf numFmtId="0" fontId="6" fillId="0" borderId="0" xfId="62" applyFont="1" applyFill="1" applyAlignment="1">
      <alignment horizontal="center" wrapText="1"/>
      <protection/>
    </xf>
    <xf numFmtId="0" fontId="6" fillId="0" borderId="0" xfId="62" applyFont="1" applyBorder="1" applyAlignment="1">
      <alignment horizontal="center" wrapText="1"/>
      <protection/>
    </xf>
    <xf numFmtId="164" fontId="19" fillId="0" borderId="0" xfId="62" applyNumberFormat="1" applyFont="1" applyBorder="1" applyAlignment="1">
      <alignment horizontal="center" wrapText="1"/>
      <protection/>
    </xf>
    <xf numFmtId="164" fontId="19" fillId="0" borderId="0" xfId="62" applyNumberFormat="1" applyFont="1" applyAlignment="1">
      <alignment horizontal="center"/>
      <protection/>
    </xf>
    <xf numFmtId="164" fontId="2" fillId="0" borderId="0" xfId="62" applyNumberFormat="1" applyFont="1" applyBorder="1" applyAlignment="1">
      <alignment horizontal="center" wrapText="1"/>
      <protection/>
    </xf>
    <xf numFmtId="164" fontId="19" fillId="0" borderId="0" xfId="62" applyNumberFormat="1" applyFont="1" applyFill="1" applyAlignment="1">
      <alignment horizontal="left"/>
      <protection/>
    </xf>
    <xf numFmtId="164" fontId="8" fillId="0" borderId="0" xfId="62" applyNumberFormat="1" applyFont="1" applyFill="1" applyAlignment="1">
      <alignment horizontal="center"/>
      <protection/>
    </xf>
    <xf numFmtId="0" fontId="14" fillId="0" borderId="0" xfId="62" applyFont="1" applyAlignment="1">
      <alignment horizontal="left"/>
      <protection/>
    </xf>
    <xf numFmtId="164" fontId="14" fillId="0" borderId="0" xfId="62" applyNumberFormat="1" applyFont="1" applyAlignment="1">
      <alignment horizontal="center"/>
      <protection/>
    </xf>
    <xf numFmtId="164" fontId="35" fillId="0" borderId="0" xfId="62" applyNumberFormat="1" applyFont="1" applyAlignment="1">
      <alignment horizontal="center"/>
      <protection/>
    </xf>
    <xf numFmtId="164" fontId="14" fillId="0" borderId="0" xfId="62" applyNumberFormat="1" applyFont="1" applyFill="1" applyAlignment="1">
      <alignment horizontal="center"/>
      <protection/>
    </xf>
    <xf numFmtId="2" fontId="14" fillId="0" borderId="0" xfId="62" applyNumberFormat="1" applyFont="1" applyAlignment="1">
      <alignment horizontal="center"/>
      <protection/>
    </xf>
    <xf numFmtId="0" fontId="15" fillId="0" borderId="0" xfId="62" applyFont="1" applyAlignment="1" quotePrefix="1">
      <alignment horizontal="left"/>
      <protection/>
    </xf>
    <xf numFmtId="0" fontId="6" fillId="0" borderId="0" xfId="62" applyFont="1" applyAlignment="1">
      <alignment/>
      <protection/>
    </xf>
    <xf numFmtId="0" fontId="6" fillId="0" borderId="0" xfId="62" applyFont="1" applyFill="1">
      <alignment/>
      <protection/>
    </xf>
    <xf numFmtId="0" fontId="2" fillId="0" borderId="0" xfId="62" applyFont="1" applyAlignment="1">
      <alignment horizontal="right"/>
      <protection/>
    </xf>
    <xf numFmtId="0" fontId="2" fillId="0" borderId="0" xfId="62" applyFont="1" quotePrefix="1">
      <alignment/>
      <protection/>
    </xf>
    <xf numFmtId="0" fontId="2" fillId="0" borderId="0" xfId="62" applyFont="1" applyFill="1" applyAlignment="1">
      <alignment horizontal="center" wrapText="1"/>
      <protection/>
    </xf>
    <xf numFmtId="0" fontId="2" fillId="0" borderId="0" xfId="62" applyFont="1" applyAlignment="1">
      <alignment horizontal="center" wrapText="1"/>
      <protection/>
    </xf>
    <xf numFmtId="0" fontId="2" fillId="0" borderId="0" xfId="62" applyFont="1" applyAlignment="1" quotePrefix="1">
      <alignment horizontal="center" vertical="center"/>
      <protection/>
    </xf>
    <xf numFmtId="0" fontId="2" fillId="0" borderId="0" xfId="62" applyFont="1" applyAlignment="1" quotePrefix="1">
      <alignment/>
      <protection/>
    </xf>
    <xf numFmtId="0" fontId="2" fillId="0" borderId="0" xfId="62" applyFont="1" applyAlignment="1" quotePrefix="1">
      <alignment wrapText="1"/>
      <protection/>
    </xf>
    <xf numFmtId="0" fontId="2" fillId="0" borderId="0" xfId="62" applyFont="1" applyFill="1" applyAlignment="1">
      <alignment horizontal="right"/>
      <protection/>
    </xf>
    <xf numFmtId="0" fontId="10" fillId="0" borderId="11" xfId="62" applyFont="1" applyBorder="1" applyAlignment="1">
      <alignment horizontal="center"/>
      <protection/>
    </xf>
    <xf numFmtId="0" fontId="10" fillId="0" borderId="11" xfId="62" applyFont="1" applyBorder="1">
      <alignment/>
      <protection/>
    </xf>
    <xf numFmtId="0" fontId="10" fillId="0" borderId="0" xfId="62" applyFont="1" applyBorder="1" applyAlignment="1">
      <alignment horizontal="center"/>
      <protection/>
    </xf>
    <xf numFmtId="0" fontId="10" fillId="0" borderId="0" xfId="62" applyFont="1" applyBorder="1">
      <alignment/>
      <protection/>
    </xf>
    <xf numFmtId="0" fontId="2" fillId="0" borderId="0" xfId="62" applyFont="1" applyBorder="1" applyAlignment="1">
      <alignment horizontal="center"/>
      <protection/>
    </xf>
    <xf numFmtId="0" fontId="2" fillId="0" borderId="0" xfId="62" applyFont="1" applyFill="1" applyBorder="1" applyAlignment="1">
      <alignment horizontal="center"/>
      <protection/>
    </xf>
    <xf numFmtId="0" fontId="10" fillId="0" borderId="0" xfId="62" applyFont="1" applyFill="1" applyBorder="1" applyAlignment="1">
      <alignment horizontal="center"/>
      <protection/>
    </xf>
    <xf numFmtId="0" fontId="2" fillId="0" borderId="0" xfId="62" applyFont="1" applyFill="1" applyBorder="1" applyAlignment="1">
      <alignment horizontal="center" wrapText="1"/>
      <protection/>
    </xf>
    <xf numFmtId="0" fontId="6" fillId="0" borderId="0" xfId="62" applyFont="1" applyBorder="1" applyAlignment="1">
      <alignment horizontal="center"/>
      <protection/>
    </xf>
    <xf numFmtId="2" fontId="14" fillId="0" borderId="0" xfId="92" applyNumberFormat="1" applyFont="1" applyFill="1" applyAlignment="1">
      <alignment horizontal="center"/>
      <protection/>
    </xf>
    <xf numFmtId="2" fontId="19" fillId="0" borderId="0" xfId="92" applyNumberFormat="1" applyFont="1" applyFill="1">
      <alignment/>
      <protection/>
    </xf>
    <xf numFmtId="2" fontId="2" fillId="0" borderId="0" xfId="92" applyNumberFormat="1" applyFont="1" applyFill="1">
      <alignment/>
      <protection/>
    </xf>
    <xf numFmtId="2" fontId="14" fillId="0" borderId="0" xfId="92" applyNumberFormat="1" applyFont="1" applyFill="1">
      <alignment/>
      <protection/>
    </xf>
    <xf numFmtId="2" fontId="14" fillId="0" borderId="0" xfId="92" applyNumberFormat="1" applyFont="1" applyFill="1" applyAlignment="1">
      <alignment horizontal="left"/>
      <protection/>
    </xf>
    <xf numFmtId="2" fontId="18" fillId="0" borderId="0" xfId="92" applyNumberFormat="1" applyFont="1" applyFill="1" applyAlignment="1">
      <alignment horizontal="left"/>
      <protection/>
    </xf>
    <xf numFmtId="2" fontId="14" fillId="0" borderId="16" xfId="92" applyNumberFormat="1" applyFont="1" applyFill="1" applyBorder="1" applyAlignment="1">
      <alignment horizontal="center"/>
      <protection/>
    </xf>
    <xf numFmtId="2" fontId="18" fillId="0" borderId="0" xfId="92" applyNumberFormat="1" applyFont="1" applyFill="1" applyBorder="1" applyAlignment="1">
      <alignment horizontal="center"/>
      <protection/>
    </xf>
    <xf numFmtId="2" fontId="2" fillId="0" borderId="0" xfId="92" applyNumberFormat="1" applyFont="1" applyFill="1" applyAlignment="1">
      <alignment horizontal="left"/>
      <protection/>
    </xf>
    <xf numFmtId="2" fontId="2" fillId="0" borderId="0" xfId="92" applyNumberFormat="1" applyFont="1" applyFill="1" applyAlignment="1">
      <alignment horizontal="center"/>
      <protection/>
    </xf>
    <xf numFmtId="1" fontId="19" fillId="0" borderId="0" xfId="92" applyNumberFormat="1" applyFont="1" applyFill="1" applyAlignment="1">
      <alignment horizontal="left"/>
      <protection/>
    </xf>
    <xf numFmtId="2" fontId="19" fillId="0" borderId="0" xfId="92" applyNumberFormat="1" applyFont="1" applyFill="1" applyAlignment="1">
      <alignment horizontal="center"/>
      <protection/>
    </xf>
    <xf numFmtId="1" fontId="19" fillId="0" borderId="0" xfId="92" applyNumberFormat="1" applyFont="1" applyFill="1" applyAlignment="1">
      <alignment horizontal="center"/>
      <protection/>
    </xf>
    <xf numFmtId="1" fontId="20" fillId="0" borderId="0" xfId="92" applyNumberFormat="1" applyFont="1" applyFill="1" applyAlignment="1">
      <alignment horizontal="left"/>
      <protection/>
    </xf>
    <xf numFmtId="2" fontId="6" fillId="0" borderId="0" xfId="82" applyNumberFormat="1" applyFont="1" applyFill="1" applyBorder="1" applyAlignment="1">
      <alignment horizontal="center"/>
      <protection/>
    </xf>
    <xf numFmtId="2" fontId="18" fillId="0" borderId="0" xfId="92" applyNumberFormat="1" applyFont="1" applyFill="1" applyBorder="1" applyAlignment="1" quotePrefix="1">
      <alignment horizontal="center"/>
      <protection/>
    </xf>
    <xf numFmtId="2" fontId="14" fillId="0" borderId="0" xfId="92" applyNumberFormat="1" applyFont="1" applyFill="1" applyBorder="1" applyAlignment="1">
      <alignment horizontal="center"/>
      <protection/>
    </xf>
    <xf numFmtId="2" fontId="19" fillId="0" borderId="0" xfId="92" applyNumberFormat="1" applyFont="1" applyFill="1" applyAlignment="1">
      <alignment horizontal="left"/>
      <protection/>
    </xf>
    <xf numFmtId="167" fontId="2" fillId="0" borderId="0" xfId="0" applyNumberFormat="1" applyFont="1" applyFill="1" applyAlignment="1">
      <alignment horizontal="center"/>
    </xf>
    <xf numFmtId="1" fontId="20" fillId="0" borderId="0" xfId="92" applyNumberFormat="1" applyFont="1" applyFill="1" applyAlignment="1" quotePrefix="1">
      <alignment horizontal="left"/>
      <protection/>
    </xf>
    <xf numFmtId="2" fontId="2" fillId="0" borderId="0" xfId="62" applyNumberFormat="1" applyAlignment="1">
      <alignment horizontal="center"/>
      <protection/>
    </xf>
    <xf numFmtId="169" fontId="2" fillId="0" borderId="0" xfId="99" applyNumberFormat="1" applyFont="1" applyAlignment="1">
      <alignment horizontal="center"/>
    </xf>
    <xf numFmtId="0" fontId="19" fillId="0" borderId="0" xfId="62" applyFont="1" applyAlignment="1">
      <alignment horizontal="center"/>
      <protection/>
    </xf>
    <xf numFmtId="0" fontId="14" fillId="0" borderId="0" xfId="62" applyFont="1" applyAlignment="1">
      <alignment horizontal="center"/>
      <protection/>
    </xf>
    <xf numFmtId="2" fontId="35" fillId="0" borderId="0" xfId="62" applyNumberFormat="1" applyFont="1" applyAlignment="1">
      <alignment horizontal="center"/>
      <protection/>
    </xf>
    <xf numFmtId="0" fontId="14" fillId="0" borderId="0" xfId="62" applyFont="1" applyFill="1" applyAlignment="1">
      <alignment horizontal="center"/>
      <protection/>
    </xf>
    <xf numFmtId="0" fontId="6" fillId="0" borderId="0" xfId="62" applyFont="1" applyFill="1" applyAlignment="1" quotePrefix="1">
      <alignment horizontal="center" vertical="center"/>
      <protection/>
    </xf>
    <xf numFmtId="0" fontId="6" fillId="0" borderId="0" xfId="62" applyFont="1" applyFill="1" applyAlignment="1" quotePrefix="1">
      <alignment horizontal="center"/>
      <protection/>
    </xf>
    <xf numFmtId="0" fontId="15" fillId="0" borderId="0" xfId="62" applyFont="1" applyAlignment="1">
      <alignment horizontal="left"/>
      <protection/>
    </xf>
    <xf numFmtId="0" fontId="14" fillId="0" borderId="0" xfId="67" applyFont="1" applyAlignment="1">
      <alignment horizontal="center" wrapText="1"/>
      <protection/>
    </xf>
    <xf numFmtId="169" fontId="67" fillId="0" borderId="0" xfId="76" applyNumberFormat="1" applyAlignment="1">
      <alignment horizontal="center"/>
      <protection/>
    </xf>
    <xf numFmtId="0" fontId="2" fillId="0" borderId="0" xfId="62" applyFont="1" applyFill="1" applyAlignment="1">
      <alignment horizontal="left" wrapText="1"/>
      <protection/>
    </xf>
    <xf numFmtId="164" fontId="2" fillId="0" borderId="0" xfId="62" applyNumberFormat="1" applyFont="1">
      <alignment/>
      <protection/>
    </xf>
    <xf numFmtId="0" fontId="6" fillId="0" borderId="0" xfId="62" applyFont="1" applyBorder="1" applyAlignment="1">
      <alignment wrapText="1"/>
      <protection/>
    </xf>
    <xf numFmtId="164" fontId="6" fillId="0" borderId="0" xfId="62" applyNumberFormat="1" applyFont="1">
      <alignment/>
      <protection/>
    </xf>
    <xf numFmtId="0" fontId="2" fillId="0" borderId="0" xfId="64" applyFont="1" applyFill="1">
      <alignment/>
      <protection/>
    </xf>
    <xf numFmtId="0" fontId="19" fillId="0" borderId="0" xfId="67" applyFont="1">
      <alignment/>
      <protection/>
    </xf>
    <xf numFmtId="0" fontId="2" fillId="0" borderId="0" xfId="62" applyFont="1" applyAlignment="1" quotePrefix="1">
      <alignment horizontal="left" wrapText="1"/>
      <protection/>
    </xf>
    <xf numFmtId="0" fontId="2" fillId="0" borderId="0" xfId="62" applyFont="1" applyAlignment="1">
      <alignment horizontal="right" wrapText="1"/>
      <protection/>
    </xf>
    <xf numFmtId="10" fontId="2" fillId="0" borderId="0" xfId="62" applyNumberFormat="1" applyFont="1" quotePrefix="1">
      <alignment/>
      <protection/>
    </xf>
    <xf numFmtId="0" fontId="36" fillId="0" borderId="0" xfId="62" applyFont="1">
      <alignment/>
      <protection/>
    </xf>
    <xf numFmtId="0" fontId="6" fillId="0" borderId="0" xfId="96" applyFont="1" applyBorder="1" applyAlignment="1">
      <alignment horizontal="center" wrapText="1"/>
      <protection/>
    </xf>
    <xf numFmtId="2" fontId="2" fillId="0" borderId="0" xfId="96" applyNumberFormat="1" applyFont="1" applyFill="1" applyAlignment="1">
      <alignment horizontal="center"/>
      <protection/>
    </xf>
    <xf numFmtId="2" fontId="2" fillId="0" borderId="0" xfId="96" applyNumberFormat="1" applyFont="1" applyAlignment="1">
      <alignment horizontal="center"/>
      <protection/>
    </xf>
    <xf numFmtId="2" fontId="19" fillId="0" borderId="0" xfId="96" applyNumberFormat="1" applyFont="1" applyFill="1" applyAlignment="1">
      <alignment horizontal="center"/>
      <protection/>
    </xf>
    <xf numFmtId="0" fontId="19" fillId="0" borderId="0" xfId="69" applyFont="1" applyFill="1">
      <alignment/>
      <protection/>
    </xf>
    <xf numFmtId="2" fontId="6" fillId="0" borderId="0" xfId="81" applyNumberFormat="1" applyFont="1" applyFill="1" applyAlignment="1">
      <alignment horizontal="center"/>
      <protection/>
    </xf>
    <xf numFmtId="2" fontId="19" fillId="0" borderId="0" xfId="96" applyNumberFormat="1" applyFont="1" applyAlignment="1">
      <alignment horizontal="center"/>
      <protection/>
    </xf>
    <xf numFmtId="167" fontId="19" fillId="0" borderId="0" xfId="88" applyFont="1" applyFill="1" applyAlignment="1" quotePrefix="1">
      <alignment horizontal="center"/>
      <protection/>
    </xf>
    <xf numFmtId="0" fontId="18" fillId="0" borderId="0" xfId="0" applyFont="1" applyAlignment="1">
      <alignment/>
    </xf>
    <xf numFmtId="0" fontId="19" fillId="0" borderId="0" xfId="0" applyFont="1" applyAlignment="1">
      <alignment horizontal="center" wrapText="1"/>
    </xf>
    <xf numFmtId="0" fontId="2" fillId="0" borderId="0" xfId="0" applyNumberFormat="1" applyFont="1" applyFill="1" applyBorder="1" applyAlignment="1" applyProtection="1">
      <alignment/>
      <protection/>
    </xf>
    <xf numFmtId="164" fontId="19" fillId="0" borderId="0" xfId="0" applyNumberFormat="1" applyFont="1" applyAlignment="1">
      <alignment horizontal="center"/>
    </xf>
    <xf numFmtId="164" fontId="19" fillId="0" borderId="0" xfId="0" applyNumberFormat="1" applyFont="1" applyAlignment="1">
      <alignment/>
    </xf>
    <xf numFmtId="0" fontId="14" fillId="0" borderId="0" xfId="0" applyFont="1" applyAlignment="1">
      <alignment/>
    </xf>
    <xf numFmtId="0" fontId="19" fillId="0" borderId="0" xfId="0" applyFont="1" applyAlignment="1">
      <alignment horizontal="center"/>
    </xf>
    <xf numFmtId="2" fontId="19" fillId="0" borderId="0" xfId="0" applyNumberFormat="1" applyFont="1" applyAlignment="1">
      <alignment horizontal="center"/>
    </xf>
    <xf numFmtId="0" fontId="15" fillId="0" borderId="0" xfId="96" applyFont="1" applyAlignment="1">
      <alignment horizontal="center" vertical="center"/>
      <protection/>
    </xf>
    <xf numFmtId="0" fontId="20" fillId="0" borderId="0" xfId="96" applyFont="1" applyAlignment="1">
      <alignment horizontal="center" vertical="center" wrapText="1"/>
      <protection/>
    </xf>
    <xf numFmtId="0" fontId="15" fillId="0" borderId="0" xfId="96" applyFont="1">
      <alignment/>
      <protection/>
    </xf>
    <xf numFmtId="164" fontId="0" fillId="0" borderId="0" xfId="0" applyNumberFormat="1" applyAlignment="1">
      <alignment/>
    </xf>
    <xf numFmtId="2" fontId="6" fillId="0" borderId="0" xfId="62" applyNumberFormat="1" applyFont="1" applyAlignment="1">
      <alignment horizontal="center" wrapText="1"/>
      <protection/>
    </xf>
    <xf numFmtId="0" fontId="6" fillId="0" borderId="0" xfId="62" applyFont="1" applyFill="1" applyAlignment="1">
      <alignment wrapText="1"/>
      <protection/>
    </xf>
    <xf numFmtId="0" fontId="16" fillId="0" borderId="0" xfId="83" applyFont="1" applyFill="1">
      <alignment/>
      <protection/>
    </xf>
    <xf numFmtId="169" fontId="2" fillId="0" borderId="0" xfId="80" applyNumberFormat="1" applyFont="1" applyAlignment="1">
      <alignment horizontal="center"/>
      <protection/>
    </xf>
    <xf numFmtId="169" fontId="6" fillId="0" borderId="0" xfId="62" applyNumberFormat="1" applyFont="1" applyFill="1" applyAlignment="1">
      <alignment horizontal="center"/>
      <protection/>
    </xf>
    <xf numFmtId="2" fontId="19" fillId="0" borderId="0" xfId="88" applyNumberFormat="1" applyFont="1" applyFill="1" applyAlignment="1">
      <alignment horizontal="center" wrapText="1"/>
      <protection/>
    </xf>
    <xf numFmtId="167" fontId="19" fillId="0" borderId="0" xfId="88" applyFont="1" applyFill="1" applyAlignment="1">
      <alignment horizontal="left"/>
      <protection/>
    </xf>
    <xf numFmtId="167" fontId="19" fillId="0" borderId="0" xfId="88" applyFont="1" applyFill="1" applyAlignment="1">
      <alignment horizontal="center" wrapText="1"/>
      <protection/>
    </xf>
    <xf numFmtId="2" fontId="15" fillId="0" borderId="0" xfId="96" applyNumberFormat="1" applyFont="1" applyFill="1" applyAlignment="1">
      <alignment horizontal="center"/>
      <protection/>
    </xf>
    <xf numFmtId="0" fontId="20" fillId="0" borderId="0" xfId="69" applyFont="1">
      <alignment/>
      <protection/>
    </xf>
    <xf numFmtId="0" fontId="20" fillId="0" borderId="0" xfId="69" applyFont="1" applyFill="1">
      <alignment/>
      <protection/>
    </xf>
    <xf numFmtId="2" fontId="20" fillId="0" borderId="0" xfId="96" applyNumberFormat="1" applyFont="1" applyFill="1" applyAlignment="1">
      <alignment horizontal="center"/>
      <protection/>
    </xf>
    <xf numFmtId="0" fontId="38" fillId="0" borderId="0" xfId="0" applyFont="1" applyAlignment="1">
      <alignment/>
    </xf>
    <xf numFmtId="0" fontId="15" fillId="0" borderId="0" xfId="80" applyFont="1" applyAlignment="1" quotePrefix="1">
      <alignment horizontal="left"/>
      <protection/>
    </xf>
    <xf numFmtId="0" fontId="14" fillId="0" borderId="10" xfId="67" applyFont="1" applyBorder="1" applyAlignment="1">
      <alignment horizontal="center" wrapText="1"/>
      <protection/>
    </xf>
    <xf numFmtId="0" fontId="14" fillId="0" borderId="10" xfId="67" applyFont="1" applyBorder="1" applyAlignment="1">
      <alignment horizontal="center" wrapText="1"/>
      <protection/>
    </xf>
    <xf numFmtId="164" fontId="2" fillId="0" borderId="0" xfId="96" applyNumberFormat="1" applyFont="1" applyFill="1" applyAlignment="1">
      <alignment horizontal="center"/>
      <protection/>
    </xf>
    <xf numFmtId="164" fontId="2" fillId="0" borderId="0" xfId="96" applyNumberFormat="1" applyFont="1" applyAlignment="1">
      <alignment horizontal="center"/>
      <protection/>
    </xf>
    <xf numFmtId="164" fontId="19" fillId="0" borderId="0" xfId="96" applyNumberFormat="1" applyFont="1" applyFill="1" applyAlignment="1">
      <alignment horizontal="center"/>
      <protection/>
    </xf>
    <xf numFmtId="164" fontId="15" fillId="0" borderId="0" xfId="96" applyNumberFormat="1" applyFont="1" applyFill="1" applyAlignment="1">
      <alignment horizontal="center"/>
      <protection/>
    </xf>
    <xf numFmtId="164" fontId="15" fillId="0" borderId="0" xfId="81" applyNumberFormat="1" applyFont="1" applyFill="1" applyAlignment="1">
      <alignment horizontal="center"/>
      <protection/>
    </xf>
    <xf numFmtId="164" fontId="6" fillId="0" borderId="0" xfId="81" applyNumberFormat="1" applyFont="1" applyFill="1" applyAlignment="1">
      <alignment horizontal="center"/>
      <protection/>
    </xf>
    <xf numFmtId="164" fontId="12" fillId="0" borderId="0" xfId="81" applyNumberFormat="1" applyFont="1" applyFill="1" applyAlignment="1">
      <alignment horizontal="center"/>
      <protection/>
    </xf>
    <xf numFmtId="2" fontId="14" fillId="0" borderId="0" xfId="92" applyNumberFormat="1" applyFont="1" applyFill="1" applyAlignment="1">
      <alignment horizontal="center"/>
      <protection/>
    </xf>
    <xf numFmtId="0" fontId="2" fillId="0" borderId="0" xfId="0" applyFont="1" applyAlignment="1">
      <alignment/>
    </xf>
    <xf numFmtId="2" fontId="14" fillId="0" borderId="10" xfId="92" applyNumberFormat="1" applyFont="1" applyFill="1" applyBorder="1" applyAlignment="1">
      <alignment horizontal="center"/>
      <protection/>
    </xf>
    <xf numFmtId="0" fontId="2" fillId="0" borderId="10" xfId="0" applyFont="1" applyBorder="1" applyAlignment="1">
      <alignment horizontal="center"/>
    </xf>
    <xf numFmtId="0" fontId="7" fillId="0" borderId="0" xfId="86" applyFont="1" applyBorder="1" applyAlignment="1" applyProtection="1">
      <alignment horizontal="center"/>
      <protection/>
    </xf>
    <xf numFmtId="0" fontId="7" fillId="0" borderId="0" xfId="86" applyFont="1" applyBorder="1" applyAlignment="1">
      <alignment horizontal="center"/>
      <protection/>
    </xf>
    <xf numFmtId="2" fontId="18" fillId="0" borderId="0" xfId="92" applyNumberFormat="1" applyFont="1" applyFill="1" applyBorder="1" applyAlignment="1">
      <alignment horizontal="center" wrapText="1"/>
      <protection/>
    </xf>
    <xf numFmtId="0" fontId="10" fillId="0" borderId="0" xfId="86" applyFont="1" applyBorder="1" applyAlignment="1">
      <alignment horizontal="center" wrapText="1"/>
      <protection/>
    </xf>
    <xf numFmtId="0" fontId="7" fillId="0" borderId="0" xfId="86" applyFont="1" applyBorder="1" applyAlignment="1">
      <alignment horizontal="center" wrapText="1"/>
      <protection/>
    </xf>
    <xf numFmtId="167" fontId="20" fillId="0" borderId="0" xfId="88" applyFont="1" applyFill="1" applyAlignment="1">
      <alignment horizontal="left" wrapText="1"/>
      <protection/>
    </xf>
    <xf numFmtId="167" fontId="19" fillId="0" borderId="0" xfId="88" applyFont="1" applyFill="1" applyAlignment="1">
      <alignment horizontal="left" wrapText="1"/>
      <protection/>
    </xf>
    <xf numFmtId="167" fontId="14" fillId="0" borderId="0" xfId="88" applyFont="1" applyFill="1" applyAlignment="1">
      <alignment horizontal="center"/>
      <protection/>
    </xf>
    <xf numFmtId="0" fontId="6" fillId="0" borderId="0" xfId="89" applyFont="1" applyAlignment="1" applyProtection="1">
      <alignment horizontal="center"/>
      <protection/>
    </xf>
    <xf numFmtId="0" fontId="6" fillId="0" borderId="0" xfId="79" applyFont="1" applyAlignment="1">
      <alignment horizontal="center"/>
      <protection/>
    </xf>
    <xf numFmtId="0" fontId="6" fillId="0" borderId="17" xfId="79" applyFont="1" applyBorder="1" applyAlignment="1">
      <alignment horizontal="center"/>
      <protection/>
    </xf>
    <xf numFmtId="0" fontId="6" fillId="0" borderId="11" xfId="79" applyFont="1" applyBorder="1" applyAlignment="1">
      <alignment horizontal="center"/>
      <protection/>
    </xf>
    <xf numFmtId="0" fontId="6" fillId="0" borderId="18" xfId="79" applyFont="1" applyBorder="1" applyAlignment="1">
      <alignment horizontal="center"/>
      <protection/>
    </xf>
    <xf numFmtId="0" fontId="6" fillId="0" borderId="0" xfId="96" applyFont="1" applyAlignment="1">
      <alignment horizontal="center"/>
      <protection/>
    </xf>
    <xf numFmtId="0" fontId="6" fillId="0" borderId="10" xfId="96" applyFont="1" applyBorder="1" applyAlignment="1">
      <alignment horizontal="center"/>
      <protection/>
    </xf>
    <xf numFmtId="0" fontId="7" fillId="0" borderId="11" xfId="96" applyFont="1" applyBorder="1" applyAlignment="1">
      <alignment horizontal="center"/>
      <protection/>
    </xf>
    <xf numFmtId="0" fontId="7" fillId="0" borderId="11" xfId="96" applyFont="1" applyBorder="1" applyAlignment="1">
      <alignment horizontal="center" wrapText="1"/>
      <protection/>
    </xf>
    <xf numFmtId="0" fontId="2" fillId="0" borderId="0" xfId="81" applyNumberFormat="1" applyFont="1" applyFill="1" applyAlignment="1">
      <alignment wrapText="1"/>
      <protection/>
    </xf>
    <xf numFmtId="0" fontId="2" fillId="0" borderId="0" xfId="81" applyNumberFormat="1" applyFont="1" applyFill="1" applyAlignment="1">
      <alignment/>
      <protection/>
    </xf>
    <xf numFmtId="0" fontId="14" fillId="0" borderId="0" xfId="81" applyNumberFormat="1" applyFont="1" applyFill="1" applyAlignment="1">
      <alignment horizontal="center" wrapText="1"/>
      <protection/>
    </xf>
    <xf numFmtId="0" fontId="14" fillId="0" borderId="0" xfId="81" applyNumberFormat="1" applyFont="1" applyFill="1" applyAlignment="1" quotePrefix="1">
      <alignment horizontal="center" wrapText="1"/>
      <protection/>
    </xf>
    <xf numFmtId="0" fontId="2" fillId="0" borderId="0" xfId="81" applyNumberFormat="1" applyFont="1" applyFill="1" applyAlignment="1">
      <alignment horizontal="left" wrapText="1"/>
      <protection/>
    </xf>
    <xf numFmtId="0" fontId="14" fillId="0" borderId="0" xfId="0" applyFont="1" applyAlignment="1">
      <alignment horizontal="center"/>
    </xf>
    <xf numFmtId="0" fontId="6" fillId="0" borderId="0" xfId="91" applyFont="1" applyAlignment="1">
      <alignment horizontal="center"/>
      <protection/>
    </xf>
    <xf numFmtId="0" fontId="6" fillId="0" borderId="10" xfId="91" applyFont="1" applyBorder="1" applyAlignment="1">
      <alignment horizontal="center"/>
      <protection/>
    </xf>
    <xf numFmtId="0" fontId="6" fillId="0" borderId="0" xfId="91" applyFont="1" applyAlignment="1">
      <alignment horizontal="center" wrapText="1"/>
      <protection/>
    </xf>
    <xf numFmtId="0" fontId="2" fillId="0" borderId="0" xfId="91" applyFont="1" applyAlignment="1">
      <alignment horizontal="center"/>
      <protection/>
    </xf>
    <xf numFmtId="0" fontId="6" fillId="0" borderId="0" xfId="79" applyFont="1" applyAlignment="1">
      <alignment horizontal="center" wrapText="1"/>
      <protection/>
    </xf>
    <xf numFmtId="0" fontId="6" fillId="0" borderId="0" xfId="79" applyFont="1" applyFill="1" applyAlignment="1">
      <alignment horizontal="center"/>
      <protection/>
    </xf>
    <xf numFmtId="166" fontId="6" fillId="0" borderId="0" xfId="94" applyFont="1" applyAlignment="1">
      <alignment horizontal="center"/>
      <protection/>
    </xf>
    <xf numFmtId="0" fontId="6" fillId="0" borderId="0" xfId="93" applyFont="1" applyAlignment="1">
      <alignment horizontal="center"/>
      <protection/>
    </xf>
    <xf numFmtId="166" fontId="6" fillId="0" borderId="10" xfId="94" applyFont="1" applyBorder="1" applyAlignment="1">
      <alignment horizontal="center"/>
      <protection/>
    </xf>
    <xf numFmtId="166" fontId="6" fillId="0" borderId="0" xfId="94" applyFont="1" applyAlignment="1">
      <alignment horizontal="center" wrapText="1"/>
      <protection/>
    </xf>
    <xf numFmtId="0" fontId="6" fillId="0" borderId="0" xfId="83" applyFont="1" applyFill="1" applyAlignment="1">
      <alignment horizontal="center" wrapText="1"/>
      <protection/>
    </xf>
    <xf numFmtId="0" fontId="6" fillId="0" borderId="0" xfId="83" applyFont="1" applyFill="1" applyBorder="1" applyAlignment="1">
      <alignment horizontal="center" wrapText="1"/>
      <protection/>
    </xf>
    <xf numFmtId="0" fontId="6" fillId="0" borderId="0" xfId="62" applyFont="1" applyAlignment="1">
      <alignment horizontal="center"/>
      <protection/>
    </xf>
    <xf numFmtId="0" fontId="6" fillId="0" borderId="10" xfId="62" applyFont="1" applyBorder="1" applyAlignment="1">
      <alignment horizontal="center" wrapText="1"/>
      <protection/>
    </xf>
    <xf numFmtId="0" fontId="6" fillId="0" borderId="0" xfId="62" applyFont="1" applyAlignment="1">
      <alignment horizontal="center" wrapText="1"/>
      <protection/>
    </xf>
    <xf numFmtId="0" fontId="6" fillId="0" borderId="11" xfId="80" applyFont="1" applyFill="1" applyBorder="1" applyAlignment="1">
      <alignment horizontal="center" wrapText="1"/>
      <protection/>
    </xf>
    <xf numFmtId="0" fontId="6" fillId="0" borderId="0" xfId="80" applyFont="1" applyFill="1" applyBorder="1" applyAlignment="1">
      <alignment horizontal="center" wrapText="1"/>
      <protection/>
    </xf>
    <xf numFmtId="0" fontId="6" fillId="0" borderId="11" xfId="80" applyFont="1" applyBorder="1" applyAlignment="1">
      <alignment horizontal="center"/>
      <protection/>
    </xf>
    <xf numFmtId="0" fontId="6" fillId="0" borderId="0" xfId="80" applyFont="1" applyBorder="1" applyAlignment="1">
      <alignment horizontal="center"/>
      <protection/>
    </xf>
    <xf numFmtId="0" fontId="6" fillId="0" borderId="0" xfId="80" applyFont="1" applyFill="1" applyAlignment="1">
      <alignment horizontal="center" wrapText="1"/>
      <protection/>
    </xf>
    <xf numFmtId="0" fontId="6" fillId="0" borderId="11" xfId="80" applyFont="1" applyBorder="1" applyAlignment="1">
      <alignment horizontal="center" wrapText="1"/>
      <protection/>
    </xf>
    <xf numFmtId="0" fontId="6" fillId="0" borderId="0" xfId="80" applyFont="1" applyBorder="1" applyAlignment="1">
      <alignment horizontal="center" wrapText="1"/>
      <protection/>
    </xf>
    <xf numFmtId="0" fontId="6" fillId="0" borderId="0" xfId="84" applyFont="1" applyBorder="1" applyAlignment="1">
      <alignment horizontal="center" wrapText="1"/>
      <protection/>
    </xf>
    <xf numFmtId="0" fontId="6" fillId="0" borderId="0" xfId="84" applyFont="1" applyFill="1" applyBorder="1" applyAlignment="1">
      <alignment horizontal="center" wrapText="1"/>
      <protection/>
    </xf>
    <xf numFmtId="0" fontId="6" fillId="0" borderId="0" xfId="80" applyFont="1" applyAlignment="1">
      <alignment horizontal="center"/>
      <protection/>
    </xf>
    <xf numFmtId="0" fontId="6" fillId="0" borderId="10" xfId="80" applyFont="1" applyBorder="1" applyAlignment="1">
      <alignment horizontal="center"/>
      <protection/>
    </xf>
    <xf numFmtId="0" fontId="2" fillId="0" borderId="0" xfId="62" applyFont="1" applyFill="1" applyAlignment="1">
      <alignment wrapText="1"/>
      <protection/>
    </xf>
    <xf numFmtId="0" fontId="6" fillId="0" borderId="0" xfId="62" applyFont="1" applyFill="1" applyAlignment="1">
      <alignment horizontal="left" wrapText="1"/>
      <protection/>
    </xf>
    <xf numFmtId="0" fontId="6" fillId="0" borderId="0" xfId="62" applyFont="1" applyFill="1" applyAlignment="1" quotePrefix="1">
      <alignment horizontal="center" vertical="center"/>
      <protection/>
    </xf>
    <xf numFmtId="0" fontId="14" fillId="0" borderId="0" xfId="67" applyFont="1" applyAlignment="1">
      <alignment horizontal="center" wrapText="1"/>
      <protection/>
    </xf>
    <xf numFmtId="0" fontId="2" fillId="0" borderId="0" xfId="62" applyFont="1" applyAlignment="1" quotePrefix="1">
      <alignment horizontal="left" wrapText="1"/>
      <protection/>
    </xf>
    <xf numFmtId="0" fontId="2" fillId="0" borderId="0" xfId="62" applyFont="1" applyFill="1" applyAlignment="1">
      <alignment horizontal="left" wrapText="1"/>
      <protection/>
    </xf>
    <xf numFmtId="0" fontId="2" fillId="0" borderId="0" xfId="62" applyFont="1" applyAlignment="1">
      <alignment wrapText="1"/>
      <protection/>
    </xf>
    <xf numFmtId="0" fontId="2" fillId="0" borderId="0" xfId="62" applyFont="1" applyAlignment="1">
      <alignment horizontal="center"/>
      <protection/>
    </xf>
    <xf numFmtId="0" fontId="7" fillId="0" borderId="0" xfId="62" applyFont="1" applyAlignment="1">
      <alignment horizontal="center" wrapText="1"/>
      <protection/>
    </xf>
    <xf numFmtId="0" fontId="6" fillId="0" borderId="0" xfId="64" applyFont="1" applyAlignment="1">
      <alignment horizontal="center"/>
      <protection/>
    </xf>
    <xf numFmtId="0" fontId="6" fillId="0" borderId="0" xfId="64" applyFont="1" applyAlignment="1" quotePrefix="1">
      <alignment horizontal="center"/>
      <protection/>
    </xf>
    <xf numFmtId="0" fontId="6" fillId="0" borderId="10" xfId="64" applyFont="1" applyBorder="1" applyAlignment="1">
      <alignment horizontal="center"/>
      <protection/>
    </xf>
    <xf numFmtId="0" fontId="3" fillId="0" borderId="0" xfId="71" applyFont="1" applyAlignment="1">
      <alignment horizontal="center"/>
      <protection/>
    </xf>
    <xf numFmtId="0" fontId="2" fillId="0" borderId="0" xfId="71" applyFont="1" applyAlignment="1" applyProtection="1">
      <alignment horizontal="left" wrapText="1" readingOrder="1"/>
      <protection locked="0"/>
    </xf>
    <xf numFmtId="0" fontId="2" fillId="0" borderId="0" xfId="71" applyAlignment="1" applyProtection="1">
      <alignment horizontal="left" wrapText="1" readingOrder="1"/>
      <protection locked="0"/>
    </xf>
    <xf numFmtId="0" fontId="3" fillId="0" borderId="0" xfId="64" applyFont="1" applyAlignment="1">
      <alignment horizontal="center" wrapText="1"/>
      <protection/>
    </xf>
    <xf numFmtId="0" fontId="3" fillId="0" borderId="0" xfId="64" applyFont="1" applyAlignment="1">
      <alignment horizontal="center"/>
      <protection/>
    </xf>
    <xf numFmtId="0" fontId="4" fillId="0" borderId="0" xfId="64" applyFont="1" applyFill="1" applyAlignment="1">
      <alignment horizontal="left" wrapText="1"/>
      <protection/>
    </xf>
    <xf numFmtId="0" fontId="4" fillId="0" borderId="0" xfId="64" applyFont="1" applyFill="1" applyAlignment="1">
      <alignment horizontal="left" indent="8"/>
      <protection/>
    </xf>
  </cellXfs>
  <cellStyles count="9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urrency" xfId="47"/>
    <cellStyle name="Currency [0]" xfId="48"/>
    <cellStyle name="Currency 2"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ormal 10" xfId="59"/>
    <cellStyle name="Normal 11" xfId="60"/>
    <cellStyle name="Normal 12" xfId="61"/>
    <cellStyle name="Normal 2" xfId="62"/>
    <cellStyle name="Normal 2 2" xfId="63"/>
    <cellStyle name="Normal 2 3" xfId="64"/>
    <cellStyle name="Normal 2 4" xfId="65"/>
    <cellStyle name="Normal 2 4 2" xfId="66"/>
    <cellStyle name="Normal 2 5" xfId="67"/>
    <cellStyle name="Normal 2_Gas Sample DCF Tests" xfId="68"/>
    <cellStyle name="Normal 3" xfId="69"/>
    <cellStyle name="Normal 3 2" xfId="70"/>
    <cellStyle name="Normal 4" xfId="71"/>
    <cellStyle name="Normal 5" xfId="72"/>
    <cellStyle name="Normal 6" xfId="73"/>
    <cellStyle name="Normal 6 2" xfId="74"/>
    <cellStyle name="Normal 7" xfId="75"/>
    <cellStyle name="Normal 8" xfId="76"/>
    <cellStyle name="Normal 8 2" xfId="77"/>
    <cellStyle name="Normal 9" xfId="78"/>
    <cellStyle name="Normal_All Schedules UPDATED 3" xfId="79"/>
    <cellStyle name="Normal_Book8 2 2" xfId="80"/>
    <cellStyle name="Normal_Canadian Utilities Cap Struc 03" xfId="81"/>
    <cellStyle name="Normal_cs07" xfId="82"/>
    <cellStyle name="Normal_cubeta" xfId="83"/>
    <cellStyle name="Normal_dcf update through May 2" xfId="84"/>
    <cellStyle name="Normal_Draft Schedules Jan 3 EPCOR corrected ce formula" xfId="85"/>
    <cellStyle name="Normal_Final Schedules Terasen 2" xfId="86"/>
    <cellStyle name="Normal_Final Schedules Terasen 3" xfId="87"/>
    <cellStyle name="Normal_GE PL allret" xfId="88"/>
    <cellStyle name="Normal_GE PL allret HIST" xfId="89"/>
    <cellStyle name="Normal_GERET" xfId="90"/>
    <cellStyle name="Normal_Historic CDA &amp; US Equity Risk Premiums 2" xfId="91"/>
    <cellStyle name="Normal_INT" xfId="92"/>
    <cellStyle name="Normal_Rebuttal Schedules 2" xfId="93"/>
    <cellStyle name="Normal_Rebuttal Table 1 Data" xfId="94"/>
    <cellStyle name="Normal_S&amp;P Credit Stats 2 13 03 US Electric 2" xfId="95"/>
    <cellStyle name="Normal_Second Set of Schedules 2" xfId="96"/>
    <cellStyle name="Note" xfId="97"/>
    <cellStyle name="Output" xfId="98"/>
    <cellStyle name="Percent" xfId="99"/>
    <cellStyle name="Percent 2" xfId="100"/>
    <cellStyle name="Percent 2 2" xfId="101"/>
    <cellStyle name="Percent 3" xfId="102"/>
    <cellStyle name="Percent 4" xfId="103"/>
    <cellStyle name="Percent 5" xfId="104"/>
    <cellStyle name="Title" xfId="105"/>
    <cellStyle name="Total" xfId="106"/>
    <cellStyle name="Warning Text"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externalLink" Target="externalLinks/externalLink1.xml" /><Relationship Id="rId40" Type="http://schemas.openxmlformats.org/officeDocument/2006/relationships/externalLink" Target="externalLinks/externalLink2.xml" /><Relationship Id="rId41" Type="http://schemas.openxmlformats.org/officeDocument/2006/relationships/externalLink" Target="externalLinks/externalLink3.xml" /><Relationship Id="rId42" Type="http://schemas.openxmlformats.org/officeDocument/2006/relationships/externalLink" Target="externalLinks/externalLink4.xml" /><Relationship Id="rId43" Type="http://schemas.openxmlformats.org/officeDocument/2006/relationships/externalLink" Target="externalLinks/externalLink5.xml" /><Relationship Id="rId44" Type="http://schemas.openxmlformats.org/officeDocument/2006/relationships/externalLink" Target="externalLinks/externalLink6.xml" /><Relationship Id="rId45" Type="http://schemas.openxmlformats.org/officeDocument/2006/relationships/externalLink" Target="externalLinks/externalLink7.xml" /><Relationship Id="rId46" Type="http://schemas.openxmlformats.org/officeDocument/2006/relationships/externalLink" Target="externalLinks/externalLink8.xml" /><Relationship Id="rId47" Type="http://schemas.openxmlformats.org/officeDocument/2006/relationships/externalLink" Target="externalLinks/externalLink9.xml" /><Relationship Id="rId48" Type="http://schemas.openxmlformats.org/officeDocument/2006/relationships/externalLink" Target="externalLinks/externalLink10.xml" /><Relationship Id="rId4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emf"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11</xdr:col>
      <xdr:colOff>0</xdr:colOff>
      <xdr:row>25</xdr:row>
      <xdr:rowOff>114300</xdr:rowOff>
    </xdr:to>
    <xdr:pic>
      <xdr:nvPicPr>
        <xdr:cNvPr id="1" name="Picture 12"/>
        <xdr:cNvPicPr preferRelativeResize="1">
          <a:picLocks noChangeAspect="1"/>
        </xdr:cNvPicPr>
      </xdr:nvPicPr>
      <xdr:blipFill>
        <a:blip r:embed="rId1"/>
        <a:stretch>
          <a:fillRect/>
        </a:stretch>
      </xdr:blipFill>
      <xdr:spPr>
        <a:xfrm>
          <a:off x="0" y="0"/>
          <a:ext cx="6705600" cy="4876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25</xdr:row>
      <xdr:rowOff>57150</xdr:rowOff>
    </xdr:from>
    <xdr:to>
      <xdr:col>10</xdr:col>
      <xdr:colOff>533400</xdr:colOff>
      <xdr:row>50</xdr:row>
      <xdr:rowOff>114300</xdr:rowOff>
    </xdr:to>
    <xdr:pic>
      <xdr:nvPicPr>
        <xdr:cNvPr id="1" name="Picture 19"/>
        <xdr:cNvPicPr preferRelativeResize="1">
          <a:picLocks noChangeAspect="1"/>
        </xdr:cNvPicPr>
      </xdr:nvPicPr>
      <xdr:blipFill>
        <a:blip r:embed="rId1"/>
        <a:stretch>
          <a:fillRect/>
        </a:stretch>
      </xdr:blipFill>
      <xdr:spPr>
        <a:xfrm>
          <a:off x="0" y="4819650"/>
          <a:ext cx="6629400" cy="4819650"/>
        </a:xfrm>
        <a:prstGeom prst="rect">
          <a:avLst/>
        </a:prstGeom>
        <a:noFill/>
        <a:ln w="9525" cmpd="sng">
          <a:noFill/>
        </a:ln>
      </xdr:spPr>
    </xdr:pic>
    <xdr:clientData/>
  </xdr:twoCellAnchor>
  <xdr:twoCellAnchor editAs="oneCell">
    <xdr:from>
      <xdr:col>0</xdr:col>
      <xdr:colOff>0</xdr:colOff>
      <xdr:row>0</xdr:row>
      <xdr:rowOff>0</xdr:rowOff>
    </xdr:from>
    <xdr:to>
      <xdr:col>10</xdr:col>
      <xdr:colOff>523875</xdr:colOff>
      <xdr:row>25</xdr:row>
      <xdr:rowOff>47625</xdr:rowOff>
    </xdr:to>
    <xdr:pic>
      <xdr:nvPicPr>
        <xdr:cNvPr id="2" name="Picture 20"/>
        <xdr:cNvPicPr preferRelativeResize="1">
          <a:picLocks noChangeAspect="1"/>
        </xdr:cNvPicPr>
      </xdr:nvPicPr>
      <xdr:blipFill>
        <a:blip r:embed="rId2"/>
        <a:stretch>
          <a:fillRect/>
        </a:stretch>
      </xdr:blipFill>
      <xdr:spPr>
        <a:xfrm>
          <a:off x="0" y="0"/>
          <a:ext cx="6619875" cy="4810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Scott.Miller\Desktop\Draft%20Mainline%20Schedules%20Dec%208%202009.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Ialanier\company%20folders\Schedules\LDC%20Risk%20Premium%20Study%20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alanier\company%20folders\shared\Schedules\LDC%20Risk%20Premium%20Study%2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Ialanier\shared\Schedules\LDC%20Risk%20Premium%20Study%20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Atco%20Gas\betas%20and%20return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Kemorgan\Kathy%20McShane\Documents%20and%20Settings\Karen%20Morgan\Local%20Settings\Temporary%20Internet%20Files\OLK7\Compustat%20dat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shared\Schedules\LDC%20Risk%20Premium%20Study%208.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Morgan\Midamerican\Draft%20Schedules\Final%20Schedules%20MidAmerican%20Updated%20May%2019%202009.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Ialanier\company%20folders\Company%20Folders\Newfoundland%20Power\Schedules\All%20Schedules%20UPDATED.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Morgan\enbridge%20mainline%20and%20Line%209%202009%202010\Draft%20Schedules\Mainline\Draft%20Mainline%20Schedules%20Dec%208%20200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chedule 1 Page 1 of 3"/>
      <sheetName val="Schedule 1 Page 2 of 3"/>
      <sheetName val="Schedule 1 Page 3 of 3"/>
      <sheetName val="Schedule 2"/>
      <sheetName val="Schedule 3"/>
      <sheetName val="Schedule 4 page 1 of 2"/>
      <sheetName val="Schedule 4 page 2 of 2"/>
      <sheetName val="Schedule 5 page 1 of 2"/>
      <sheetName val="Schedule 5 page 2 of 2"/>
      <sheetName val="Schedule 6 page 1 of 2"/>
      <sheetName val="Schedule 6 page 2 of 2"/>
      <sheetName val="Schedule 7 page 1 of 2"/>
      <sheetName val="Schedule 7 page 2 of 2"/>
      <sheetName val="Schedule 8"/>
      <sheetName val="Schedule 9 page 1 of 3"/>
      <sheetName val="Schedule 9 page 2 of 3"/>
      <sheetName val="Schedule 9 page 3 of 3"/>
      <sheetName val="Schedule 10"/>
      <sheetName val="Schedule 11 page 1 of 2"/>
      <sheetName val="Schedule 11 page 2 of 2"/>
      <sheetName val="Schedule 12"/>
      <sheetName val="Schedule 13"/>
      <sheetName val="Schedule 14"/>
      <sheetName val="Schedule 15"/>
      <sheetName val="Schedule 16"/>
      <sheetName val="Schedule 17"/>
      <sheetName val="Schedule 18 Page 1 of 3"/>
      <sheetName val="Schedule 18 Page 2 of 3"/>
      <sheetName val="Schedule 18 Page 3 of 3"/>
      <sheetName val="Schedule 19 Page 1 of 3"/>
      <sheetName val="Schedule 19 Page 2 of 3"/>
      <sheetName val="Schedue 19 Page 3 of 3"/>
      <sheetName val="Schedule 20 Page 1 of 2"/>
      <sheetName val="Schedule 20 Page 2 of 2"/>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
      <sheetName val="92-00"/>
      <sheetName val="Sheet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
      <sheetName val="92-00"/>
      <sheetName val="93-01 10year"/>
      <sheetName val="93-01 10year 11 LDCs"/>
      <sheetName val="30YR"/>
      <sheetName val="Sheet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A"/>
      <sheetName val="92-00"/>
      <sheetName val="93-01 10year"/>
      <sheetName val="93-01 10year 11 LDCs"/>
      <sheetName val="30YR"/>
      <sheetName val="Sheet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A"/>
      <sheetName val="Sheet1"/>
      <sheetName val="97"/>
      <sheetName val="56-01"/>
      <sheetName val="62-71"/>
      <sheetName val="72-81"/>
      <sheetName val="82-91"/>
      <sheetName val="1992-0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prccd"/>
      <sheetName val="highlow"/>
    </sheetNames>
    <sheetDataSet>
      <sheetData sheetId="0">
        <row r="8">
          <cell r="A8" t="str">
            <v>month-year</v>
          </cell>
        </row>
        <row r="9">
          <cell r="A9" t="str">
            <v>1-2001</v>
          </cell>
        </row>
        <row r="10">
          <cell r="A10" t="str">
            <v>1-2001</v>
          </cell>
        </row>
        <row r="11">
          <cell r="A11" t="str">
            <v>1-2001</v>
          </cell>
        </row>
        <row r="12">
          <cell r="A12" t="str">
            <v>1-2001</v>
          </cell>
        </row>
        <row r="13">
          <cell r="A13" t="str">
            <v>1-2001</v>
          </cell>
        </row>
        <row r="14">
          <cell r="A14" t="str">
            <v>1-2001</v>
          </cell>
        </row>
        <row r="15">
          <cell r="A15" t="str">
            <v>1-2001</v>
          </cell>
        </row>
        <row r="16">
          <cell r="A16" t="str">
            <v>1-2001</v>
          </cell>
        </row>
        <row r="17">
          <cell r="A17" t="str">
            <v>1-2001</v>
          </cell>
        </row>
        <row r="18">
          <cell r="A18" t="str">
            <v>1-2001</v>
          </cell>
        </row>
        <row r="19">
          <cell r="A19" t="str">
            <v>1-2001</v>
          </cell>
        </row>
        <row r="20">
          <cell r="A20" t="str">
            <v>1-2001</v>
          </cell>
        </row>
        <row r="21">
          <cell r="A21" t="str">
            <v>1-2001</v>
          </cell>
        </row>
        <row r="22">
          <cell r="A22" t="str">
            <v>1-2001</v>
          </cell>
        </row>
        <row r="23">
          <cell r="A23" t="str">
            <v>1-2001</v>
          </cell>
        </row>
        <row r="24">
          <cell r="A24" t="str">
            <v>1-2001</v>
          </cell>
        </row>
        <row r="25">
          <cell r="A25" t="str">
            <v>1-2001</v>
          </cell>
        </row>
        <row r="26">
          <cell r="A26" t="str">
            <v>1-2001</v>
          </cell>
        </row>
        <row r="27">
          <cell r="A27" t="str">
            <v>1-2001</v>
          </cell>
        </row>
        <row r="28">
          <cell r="A28" t="str">
            <v>1-2001</v>
          </cell>
        </row>
        <row r="29">
          <cell r="A29" t="str">
            <v>1-2001</v>
          </cell>
        </row>
        <row r="30">
          <cell r="A30" t="str">
            <v>1-2001</v>
          </cell>
        </row>
        <row r="31">
          <cell r="A31" t="str">
            <v>1-2001</v>
          </cell>
        </row>
        <row r="32">
          <cell r="A32" t="str">
            <v>2-2001</v>
          </cell>
        </row>
        <row r="33">
          <cell r="A33" t="str">
            <v>2-2001</v>
          </cell>
        </row>
        <row r="34">
          <cell r="A34" t="str">
            <v>2-2001</v>
          </cell>
        </row>
        <row r="35">
          <cell r="A35" t="str">
            <v>2-2001</v>
          </cell>
        </row>
        <row r="36">
          <cell r="A36" t="str">
            <v>2-2001</v>
          </cell>
        </row>
        <row r="37">
          <cell r="A37" t="str">
            <v>2-2001</v>
          </cell>
        </row>
        <row r="38">
          <cell r="A38" t="str">
            <v>2-2001</v>
          </cell>
        </row>
        <row r="39">
          <cell r="A39" t="str">
            <v>2-2001</v>
          </cell>
        </row>
        <row r="40">
          <cell r="A40" t="str">
            <v>2-2001</v>
          </cell>
        </row>
        <row r="41">
          <cell r="A41" t="str">
            <v>2-2001</v>
          </cell>
        </row>
        <row r="42">
          <cell r="A42" t="str">
            <v>2-2001</v>
          </cell>
        </row>
        <row r="43">
          <cell r="A43" t="str">
            <v>2-2001</v>
          </cell>
        </row>
        <row r="44">
          <cell r="A44" t="str">
            <v>2-2001</v>
          </cell>
        </row>
        <row r="45">
          <cell r="A45" t="str">
            <v>2-2001</v>
          </cell>
        </row>
        <row r="46">
          <cell r="A46" t="str">
            <v>2-2001</v>
          </cell>
        </row>
        <row r="47">
          <cell r="A47" t="str">
            <v>2-2001</v>
          </cell>
        </row>
        <row r="48">
          <cell r="A48" t="str">
            <v>2-2001</v>
          </cell>
        </row>
        <row r="49">
          <cell r="A49" t="str">
            <v>2-2001</v>
          </cell>
        </row>
        <row r="50">
          <cell r="A50" t="str">
            <v>2-2001</v>
          </cell>
        </row>
        <row r="51">
          <cell r="A51" t="str">
            <v>2-2001</v>
          </cell>
        </row>
        <row r="52">
          <cell r="A52" t="str">
            <v>3-2001</v>
          </cell>
        </row>
        <row r="53">
          <cell r="A53" t="str">
            <v>3-2001</v>
          </cell>
        </row>
        <row r="54">
          <cell r="A54" t="str">
            <v>3-2001</v>
          </cell>
        </row>
        <row r="55">
          <cell r="A55" t="str">
            <v>3-2001</v>
          </cell>
        </row>
        <row r="56">
          <cell r="A56" t="str">
            <v>3-2001</v>
          </cell>
        </row>
        <row r="57">
          <cell r="A57" t="str">
            <v>3-2001</v>
          </cell>
        </row>
        <row r="58">
          <cell r="A58" t="str">
            <v>3-2001</v>
          </cell>
        </row>
        <row r="59">
          <cell r="A59" t="str">
            <v>3-2001</v>
          </cell>
        </row>
        <row r="60">
          <cell r="A60" t="str">
            <v>3-2001</v>
          </cell>
        </row>
        <row r="61">
          <cell r="A61" t="str">
            <v>3-2001</v>
          </cell>
        </row>
        <row r="62">
          <cell r="A62" t="str">
            <v>3-2001</v>
          </cell>
        </row>
        <row r="63">
          <cell r="A63" t="str">
            <v>3-2001</v>
          </cell>
        </row>
        <row r="64">
          <cell r="A64" t="str">
            <v>3-2001</v>
          </cell>
        </row>
        <row r="65">
          <cell r="A65" t="str">
            <v>3-2001</v>
          </cell>
        </row>
        <row r="66">
          <cell r="A66" t="str">
            <v>3-2001</v>
          </cell>
        </row>
        <row r="67">
          <cell r="A67" t="str">
            <v>3-2001</v>
          </cell>
        </row>
        <row r="68">
          <cell r="A68" t="str">
            <v>3-2001</v>
          </cell>
        </row>
        <row r="69">
          <cell r="A69" t="str">
            <v>3-2001</v>
          </cell>
        </row>
        <row r="70">
          <cell r="A70" t="str">
            <v>3-2001</v>
          </cell>
        </row>
        <row r="71">
          <cell r="A71" t="str">
            <v>3-2001</v>
          </cell>
        </row>
        <row r="72">
          <cell r="A72" t="str">
            <v>3-2001</v>
          </cell>
        </row>
        <row r="73">
          <cell r="A73" t="str">
            <v>3-2001</v>
          </cell>
        </row>
        <row r="74">
          <cell r="A74" t="str">
            <v>4-2001</v>
          </cell>
        </row>
        <row r="75">
          <cell r="A75" t="str">
            <v>4-2001</v>
          </cell>
        </row>
        <row r="76">
          <cell r="A76" t="str">
            <v>4-2001</v>
          </cell>
        </row>
        <row r="77">
          <cell r="A77" t="str">
            <v>4-2001</v>
          </cell>
        </row>
        <row r="78">
          <cell r="A78" t="str">
            <v>4-2001</v>
          </cell>
        </row>
        <row r="79">
          <cell r="A79" t="str">
            <v>4-2001</v>
          </cell>
        </row>
        <row r="80">
          <cell r="A80" t="str">
            <v>4-2001</v>
          </cell>
        </row>
        <row r="81">
          <cell r="A81" t="str">
            <v>4-2001</v>
          </cell>
        </row>
        <row r="82">
          <cell r="A82" t="str">
            <v>4-2001</v>
          </cell>
        </row>
        <row r="83">
          <cell r="A83" t="str">
            <v>4-2001</v>
          </cell>
        </row>
        <row r="84">
          <cell r="A84" t="str">
            <v>4-2001</v>
          </cell>
        </row>
        <row r="85">
          <cell r="A85" t="str">
            <v>4-2001</v>
          </cell>
        </row>
        <row r="86">
          <cell r="A86" t="str">
            <v>4-2001</v>
          </cell>
        </row>
        <row r="87">
          <cell r="A87" t="str">
            <v>4-2001</v>
          </cell>
        </row>
        <row r="88">
          <cell r="A88" t="str">
            <v>4-2001</v>
          </cell>
        </row>
        <row r="89">
          <cell r="A89" t="str">
            <v>4-2001</v>
          </cell>
        </row>
        <row r="90">
          <cell r="A90" t="str">
            <v>4-2001</v>
          </cell>
        </row>
        <row r="91">
          <cell r="A91" t="str">
            <v>4-2001</v>
          </cell>
        </row>
        <row r="92">
          <cell r="A92" t="str">
            <v>4-2001</v>
          </cell>
        </row>
        <row r="93">
          <cell r="A93" t="str">
            <v>4-2001</v>
          </cell>
        </row>
        <row r="94">
          <cell r="A94" t="str">
            <v>4-2001</v>
          </cell>
        </row>
        <row r="95">
          <cell r="A95" t="str">
            <v>5-2001</v>
          </cell>
        </row>
        <row r="96">
          <cell r="A96" t="str">
            <v>5-2001</v>
          </cell>
        </row>
        <row r="97">
          <cell r="A97" t="str">
            <v>5-2001</v>
          </cell>
        </row>
        <row r="98">
          <cell r="A98" t="str">
            <v>5-2001</v>
          </cell>
        </row>
        <row r="99">
          <cell r="A99" t="str">
            <v>5-2001</v>
          </cell>
        </row>
        <row r="100">
          <cell r="A100" t="str">
            <v>5-2001</v>
          </cell>
        </row>
        <row r="101">
          <cell r="A101" t="str">
            <v>5-2001</v>
          </cell>
        </row>
        <row r="102">
          <cell r="A102" t="str">
            <v>5-2001</v>
          </cell>
        </row>
        <row r="103">
          <cell r="A103" t="str">
            <v>5-2001</v>
          </cell>
        </row>
        <row r="104">
          <cell r="A104" t="str">
            <v>5-2001</v>
          </cell>
        </row>
        <row r="105">
          <cell r="A105" t="str">
            <v>5-2001</v>
          </cell>
        </row>
        <row r="106">
          <cell r="A106" t="str">
            <v>5-2001</v>
          </cell>
        </row>
        <row r="107">
          <cell r="A107" t="str">
            <v>5-2001</v>
          </cell>
        </row>
        <row r="108">
          <cell r="A108" t="str">
            <v>5-2001</v>
          </cell>
        </row>
        <row r="109">
          <cell r="A109" t="str">
            <v>5-2001</v>
          </cell>
        </row>
        <row r="110">
          <cell r="A110" t="str">
            <v>5-2001</v>
          </cell>
        </row>
        <row r="111">
          <cell r="A111" t="str">
            <v>5-2001</v>
          </cell>
        </row>
        <row r="112">
          <cell r="A112" t="str">
            <v>5-2001</v>
          </cell>
        </row>
        <row r="113">
          <cell r="A113" t="str">
            <v>5-2001</v>
          </cell>
        </row>
        <row r="114">
          <cell r="A114" t="str">
            <v>5-2001</v>
          </cell>
        </row>
        <row r="115">
          <cell r="A115" t="str">
            <v>5-2001</v>
          </cell>
        </row>
        <row r="116">
          <cell r="A116" t="str">
            <v>5-2001</v>
          </cell>
        </row>
        <row r="117">
          <cell r="A117" t="str">
            <v>5-2001</v>
          </cell>
        </row>
        <row r="118">
          <cell r="A118" t="str">
            <v>6-2001</v>
          </cell>
        </row>
        <row r="119">
          <cell r="A119" t="str">
            <v>6-2001</v>
          </cell>
        </row>
        <row r="120">
          <cell r="A120" t="str">
            <v>6-2001</v>
          </cell>
        </row>
        <row r="121">
          <cell r="A121" t="str">
            <v>6-2001</v>
          </cell>
        </row>
        <row r="122">
          <cell r="A122" t="str">
            <v>6-2001</v>
          </cell>
        </row>
        <row r="123">
          <cell r="A123" t="str">
            <v>6-2001</v>
          </cell>
        </row>
        <row r="124">
          <cell r="A124" t="str">
            <v>6-2001</v>
          </cell>
        </row>
        <row r="125">
          <cell r="A125" t="str">
            <v>6-2001</v>
          </cell>
        </row>
        <row r="126">
          <cell r="A126" t="str">
            <v>6-2001</v>
          </cell>
        </row>
        <row r="127">
          <cell r="A127" t="str">
            <v>6-2001</v>
          </cell>
        </row>
        <row r="128">
          <cell r="A128" t="str">
            <v>6-2001</v>
          </cell>
        </row>
        <row r="129">
          <cell r="A129" t="str">
            <v>6-2001</v>
          </cell>
        </row>
        <row r="130">
          <cell r="A130" t="str">
            <v>6-2001</v>
          </cell>
        </row>
        <row r="131">
          <cell r="A131" t="str">
            <v>6-2001</v>
          </cell>
        </row>
        <row r="132">
          <cell r="A132" t="str">
            <v>6-2001</v>
          </cell>
        </row>
        <row r="133">
          <cell r="A133" t="str">
            <v>6-2001</v>
          </cell>
        </row>
        <row r="134">
          <cell r="A134" t="str">
            <v>6-2001</v>
          </cell>
        </row>
        <row r="135">
          <cell r="A135" t="str">
            <v>6-2001</v>
          </cell>
        </row>
        <row r="136">
          <cell r="A136" t="str">
            <v>6-2001</v>
          </cell>
        </row>
        <row r="137">
          <cell r="A137" t="str">
            <v>6-2001</v>
          </cell>
        </row>
        <row r="138">
          <cell r="A138" t="str">
            <v>6-2001</v>
          </cell>
        </row>
        <row r="139">
          <cell r="A139" t="str">
            <v>7-2001</v>
          </cell>
        </row>
        <row r="140">
          <cell r="A140" t="str">
            <v>7-2001</v>
          </cell>
        </row>
        <row r="141">
          <cell r="A141" t="str">
            <v>7-2001</v>
          </cell>
        </row>
        <row r="142">
          <cell r="A142" t="str">
            <v>7-2001</v>
          </cell>
        </row>
        <row r="143">
          <cell r="A143" t="str">
            <v>7-2001</v>
          </cell>
        </row>
        <row r="144">
          <cell r="A144" t="str">
            <v>7-2001</v>
          </cell>
        </row>
        <row r="145">
          <cell r="A145" t="str">
            <v>7-2001</v>
          </cell>
        </row>
        <row r="146">
          <cell r="A146" t="str">
            <v>7-2001</v>
          </cell>
        </row>
        <row r="147">
          <cell r="A147" t="str">
            <v>7-2001</v>
          </cell>
        </row>
        <row r="148">
          <cell r="A148" t="str">
            <v>7-2001</v>
          </cell>
        </row>
        <row r="149">
          <cell r="A149" t="str">
            <v>7-2001</v>
          </cell>
        </row>
        <row r="150">
          <cell r="A150" t="str">
            <v>7-2001</v>
          </cell>
        </row>
        <row r="151">
          <cell r="A151" t="str">
            <v>7-2001</v>
          </cell>
        </row>
        <row r="152">
          <cell r="A152" t="str">
            <v>7-2001</v>
          </cell>
        </row>
        <row r="153">
          <cell r="A153" t="str">
            <v>7-2001</v>
          </cell>
        </row>
        <row r="154">
          <cell r="A154" t="str">
            <v>7-2001</v>
          </cell>
        </row>
        <row r="155">
          <cell r="A155" t="str">
            <v>7-2001</v>
          </cell>
        </row>
        <row r="156">
          <cell r="A156" t="str">
            <v>7-2001</v>
          </cell>
        </row>
        <row r="157">
          <cell r="A157" t="str">
            <v>7-2001</v>
          </cell>
        </row>
        <row r="158">
          <cell r="A158" t="str">
            <v>7-2001</v>
          </cell>
        </row>
        <row r="159">
          <cell r="A159" t="str">
            <v>7-2001</v>
          </cell>
        </row>
        <row r="160">
          <cell r="A160" t="str">
            <v>7-2001</v>
          </cell>
        </row>
        <row r="161">
          <cell r="A161" t="str">
            <v>8-2001</v>
          </cell>
        </row>
        <row r="162">
          <cell r="A162" t="str">
            <v>8-2001</v>
          </cell>
        </row>
        <row r="163">
          <cell r="A163" t="str">
            <v>8-2001</v>
          </cell>
        </row>
        <row r="164">
          <cell r="A164" t="str">
            <v>8-2001</v>
          </cell>
        </row>
        <row r="165">
          <cell r="A165" t="str">
            <v>8-2001</v>
          </cell>
        </row>
        <row r="166">
          <cell r="A166" t="str">
            <v>8-2001</v>
          </cell>
        </row>
        <row r="167">
          <cell r="A167" t="str">
            <v>8-2001</v>
          </cell>
        </row>
        <row r="168">
          <cell r="A168" t="str">
            <v>8-2001</v>
          </cell>
        </row>
        <row r="169">
          <cell r="A169" t="str">
            <v>8-2001</v>
          </cell>
        </row>
        <row r="170">
          <cell r="A170" t="str">
            <v>8-2001</v>
          </cell>
        </row>
        <row r="171">
          <cell r="A171" t="str">
            <v>8-2001</v>
          </cell>
        </row>
        <row r="172">
          <cell r="A172" t="str">
            <v>8-2001</v>
          </cell>
        </row>
        <row r="173">
          <cell r="A173" t="str">
            <v>8-2001</v>
          </cell>
        </row>
        <row r="174">
          <cell r="A174" t="str">
            <v>8-2001</v>
          </cell>
        </row>
        <row r="175">
          <cell r="A175" t="str">
            <v>8-2001</v>
          </cell>
        </row>
        <row r="176">
          <cell r="A176" t="str">
            <v>8-2001</v>
          </cell>
        </row>
        <row r="177">
          <cell r="A177" t="str">
            <v>8-2001</v>
          </cell>
        </row>
        <row r="178">
          <cell r="A178" t="str">
            <v>8-2001</v>
          </cell>
        </row>
        <row r="179">
          <cell r="A179" t="str">
            <v>8-2001</v>
          </cell>
        </row>
        <row r="180">
          <cell r="A180" t="str">
            <v>8-2001</v>
          </cell>
        </row>
        <row r="181">
          <cell r="A181" t="str">
            <v>8-2001</v>
          </cell>
        </row>
        <row r="182">
          <cell r="A182" t="str">
            <v>8-2001</v>
          </cell>
        </row>
        <row r="183">
          <cell r="A183" t="str">
            <v>8-2001</v>
          </cell>
        </row>
        <row r="184">
          <cell r="A184" t="str">
            <v>9-2001</v>
          </cell>
        </row>
        <row r="185">
          <cell r="A185" t="str">
            <v>9-2001</v>
          </cell>
        </row>
        <row r="186">
          <cell r="A186" t="str">
            <v>9-2001</v>
          </cell>
        </row>
        <row r="187">
          <cell r="A187" t="str">
            <v>9-2001</v>
          </cell>
        </row>
        <row r="188">
          <cell r="A188" t="str">
            <v>9-2001</v>
          </cell>
        </row>
        <row r="189">
          <cell r="A189" t="str">
            <v>9-2001</v>
          </cell>
        </row>
        <row r="190">
          <cell r="A190" t="str">
            <v>9-2001</v>
          </cell>
        </row>
        <row r="191">
          <cell r="A191" t="str">
            <v>9-2001</v>
          </cell>
        </row>
        <row r="192">
          <cell r="A192" t="str">
            <v>9-2001</v>
          </cell>
        </row>
        <row r="193">
          <cell r="A193" t="str">
            <v>9-2001</v>
          </cell>
        </row>
        <row r="194">
          <cell r="A194" t="str">
            <v>9-2001</v>
          </cell>
        </row>
        <row r="195">
          <cell r="A195" t="str">
            <v>9-2001</v>
          </cell>
        </row>
        <row r="196">
          <cell r="A196" t="str">
            <v>9-2001</v>
          </cell>
        </row>
        <row r="197">
          <cell r="A197" t="str">
            <v>9-2001</v>
          </cell>
        </row>
        <row r="198">
          <cell r="A198" t="str">
            <v>9-2001</v>
          </cell>
        </row>
        <row r="199">
          <cell r="A199" t="str">
            <v>9-2001</v>
          </cell>
        </row>
        <row r="200">
          <cell r="A200" t="str">
            <v>9-2001</v>
          </cell>
        </row>
        <row r="201">
          <cell r="A201" t="str">
            <v>9-2001</v>
          </cell>
        </row>
        <row r="202">
          <cell r="A202" t="str">
            <v>9-2001</v>
          </cell>
        </row>
        <row r="203">
          <cell r="A203" t="str">
            <v>9-2001</v>
          </cell>
        </row>
        <row r="204">
          <cell r="A204" t="str">
            <v>10-2001</v>
          </cell>
        </row>
        <row r="205">
          <cell r="A205" t="str">
            <v>10-2001</v>
          </cell>
        </row>
        <row r="206">
          <cell r="A206" t="str">
            <v>10-2001</v>
          </cell>
        </row>
        <row r="207">
          <cell r="A207" t="str">
            <v>10-2001</v>
          </cell>
        </row>
        <row r="208">
          <cell r="A208" t="str">
            <v>10-2001</v>
          </cell>
        </row>
        <row r="209">
          <cell r="A209" t="str">
            <v>10-2001</v>
          </cell>
        </row>
        <row r="210">
          <cell r="A210" t="str">
            <v>10-2001</v>
          </cell>
        </row>
        <row r="211">
          <cell r="A211" t="str">
            <v>10-2001</v>
          </cell>
        </row>
        <row r="212">
          <cell r="A212" t="str">
            <v>10-2001</v>
          </cell>
        </row>
        <row r="213">
          <cell r="A213" t="str">
            <v>10-2001</v>
          </cell>
        </row>
        <row r="214">
          <cell r="A214" t="str">
            <v>10-2001</v>
          </cell>
        </row>
        <row r="215">
          <cell r="A215" t="str">
            <v>10-2001</v>
          </cell>
        </row>
        <row r="216">
          <cell r="A216" t="str">
            <v>10-2001</v>
          </cell>
        </row>
        <row r="217">
          <cell r="A217" t="str">
            <v>10-2001</v>
          </cell>
        </row>
        <row r="218">
          <cell r="A218" t="str">
            <v>10-2001</v>
          </cell>
        </row>
        <row r="219">
          <cell r="A219" t="str">
            <v>10-2001</v>
          </cell>
        </row>
        <row r="220">
          <cell r="A220" t="str">
            <v>10-2001</v>
          </cell>
        </row>
        <row r="221">
          <cell r="A221" t="str">
            <v>10-2001</v>
          </cell>
        </row>
        <row r="222">
          <cell r="A222" t="str">
            <v>10-2001</v>
          </cell>
        </row>
        <row r="223">
          <cell r="A223" t="str">
            <v>10-2001</v>
          </cell>
        </row>
        <row r="224">
          <cell r="A224" t="str">
            <v>10-2001</v>
          </cell>
        </row>
        <row r="225">
          <cell r="A225" t="str">
            <v>10-2001</v>
          </cell>
        </row>
        <row r="226">
          <cell r="A226" t="str">
            <v>10-2001</v>
          </cell>
        </row>
        <row r="227">
          <cell r="A227" t="str">
            <v>11-2001</v>
          </cell>
        </row>
        <row r="228">
          <cell r="A228" t="str">
            <v>11-2001</v>
          </cell>
        </row>
        <row r="229">
          <cell r="A229" t="str">
            <v>11-2001</v>
          </cell>
        </row>
        <row r="230">
          <cell r="A230" t="str">
            <v>11-2001</v>
          </cell>
        </row>
        <row r="231">
          <cell r="A231" t="str">
            <v>11-2001</v>
          </cell>
        </row>
        <row r="232">
          <cell r="A232" t="str">
            <v>11-2001</v>
          </cell>
        </row>
        <row r="233">
          <cell r="A233" t="str">
            <v>11-2001</v>
          </cell>
        </row>
        <row r="234">
          <cell r="A234" t="str">
            <v>11-2001</v>
          </cell>
        </row>
        <row r="235">
          <cell r="A235" t="str">
            <v>11-2001</v>
          </cell>
        </row>
        <row r="236">
          <cell r="A236" t="str">
            <v>11-2001</v>
          </cell>
        </row>
        <row r="237">
          <cell r="A237" t="str">
            <v>11-2001</v>
          </cell>
        </row>
        <row r="238">
          <cell r="A238" t="str">
            <v>11-2001</v>
          </cell>
        </row>
        <row r="239">
          <cell r="A239" t="str">
            <v>11-2001</v>
          </cell>
        </row>
        <row r="240">
          <cell r="A240" t="str">
            <v>11-2001</v>
          </cell>
        </row>
        <row r="241">
          <cell r="A241" t="str">
            <v>11-2001</v>
          </cell>
        </row>
        <row r="242">
          <cell r="A242" t="str">
            <v>11-2001</v>
          </cell>
        </row>
        <row r="243">
          <cell r="A243" t="str">
            <v>11-2001</v>
          </cell>
        </row>
        <row r="244">
          <cell r="A244" t="str">
            <v>11-2001</v>
          </cell>
        </row>
        <row r="245">
          <cell r="A245" t="str">
            <v>11-2001</v>
          </cell>
        </row>
        <row r="246">
          <cell r="A246" t="str">
            <v>11-2001</v>
          </cell>
        </row>
        <row r="247">
          <cell r="A247" t="str">
            <v>11-2001</v>
          </cell>
        </row>
        <row r="248">
          <cell r="A248" t="str">
            <v>11-2001</v>
          </cell>
        </row>
        <row r="249">
          <cell r="A249" t="str">
            <v>12-2001</v>
          </cell>
        </row>
        <row r="250">
          <cell r="A250" t="str">
            <v>12-2001</v>
          </cell>
        </row>
        <row r="251">
          <cell r="A251" t="str">
            <v>12-2001</v>
          </cell>
        </row>
        <row r="252">
          <cell r="A252" t="str">
            <v>12-2001</v>
          </cell>
        </row>
        <row r="253">
          <cell r="A253" t="str">
            <v>12-2001</v>
          </cell>
        </row>
        <row r="254">
          <cell r="A254" t="str">
            <v>12-2001</v>
          </cell>
        </row>
        <row r="255">
          <cell r="A255" t="str">
            <v>12-2001</v>
          </cell>
        </row>
        <row r="256">
          <cell r="A256" t="str">
            <v>12-2001</v>
          </cell>
        </row>
        <row r="257">
          <cell r="A257" t="str">
            <v>12-2001</v>
          </cell>
        </row>
        <row r="258">
          <cell r="A258" t="str">
            <v>12-2001</v>
          </cell>
        </row>
        <row r="259">
          <cell r="A259" t="str">
            <v>12-2001</v>
          </cell>
        </row>
        <row r="260">
          <cell r="A260" t="str">
            <v>12-2001</v>
          </cell>
        </row>
        <row r="261">
          <cell r="A261" t="str">
            <v>12-2001</v>
          </cell>
        </row>
        <row r="262">
          <cell r="A262" t="str">
            <v>12-2001</v>
          </cell>
        </row>
        <row r="263">
          <cell r="A263" t="str">
            <v>12-2001</v>
          </cell>
        </row>
        <row r="264">
          <cell r="A264" t="str">
            <v>12-2001</v>
          </cell>
        </row>
        <row r="265">
          <cell r="A265" t="str">
            <v>12-2001</v>
          </cell>
        </row>
        <row r="266">
          <cell r="A266" t="str">
            <v>12-2001</v>
          </cell>
        </row>
        <row r="267">
          <cell r="A267" t="str">
            <v>12-2001</v>
          </cell>
        </row>
        <row r="268">
          <cell r="A268" t="str">
            <v>12-2001</v>
          </cell>
        </row>
        <row r="269">
          <cell r="A269" t="str">
            <v>12-2001</v>
          </cell>
        </row>
        <row r="270">
          <cell r="A270" t="str">
            <v>1-2002</v>
          </cell>
        </row>
        <row r="271">
          <cell r="A271" t="str">
            <v>1-2002</v>
          </cell>
        </row>
        <row r="272">
          <cell r="A272" t="str">
            <v>1-2002</v>
          </cell>
        </row>
        <row r="273">
          <cell r="A273" t="str">
            <v>1-2002</v>
          </cell>
        </row>
        <row r="274">
          <cell r="A274" t="str">
            <v>1-2002</v>
          </cell>
        </row>
        <row r="275">
          <cell r="A275" t="str">
            <v>1-2002</v>
          </cell>
        </row>
        <row r="276">
          <cell r="A276" t="str">
            <v>1-2002</v>
          </cell>
        </row>
        <row r="277">
          <cell r="A277" t="str">
            <v>1-2002</v>
          </cell>
        </row>
        <row r="278">
          <cell r="A278" t="str">
            <v>1-2002</v>
          </cell>
        </row>
        <row r="279">
          <cell r="A279" t="str">
            <v>1-2002</v>
          </cell>
        </row>
        <row r="280">
          <cell r="A280" t="str">
            <v>1-2002</v>
          </cell>
        </row>
        <row r="281">
          <cell r="A281" t="str">
            <v>1-2002</v>
          </cell>
        </row>
        <row r="282">
          <cell r="A282" t="str">
            <v>1-2002</v>
          </cell>
        </row>
        <row r="283">
          <cell r="A283" t="str">
            <v>1-2002</v>
          </cell>
        </row>
        <row r="284">
          <cell r="A284" t="str">
            <v>1-2002</v>
          </cell>
        </row>
        <row r="285">
          <cell r="A285" t="str">
            <v>1-2002</v>
          </cell>
        </row>
        <row r="286">
          <cell r="A286" t="str">
            <v>1-2002</v>
          </cell>
        </row>
        <row r="287">
          <cell r="A287" t="str">
            <v>1-2002</v>
          </cell>
        </row>
        <row r="288">
          <cell r="A288" t="str">
            <v>1-2002</v>
          </cell>
        </row>
        <row r="289">
          <cell r="A289" t="str">
            <v>1-2002</v>
          </cell>
        </row>
        <row r="290">
          <cell r="A290" t="str">
            <v>1-2002</v>
          </cell>
        </row>
        <row r="291">
          <cell r="A291" t="str">
            <v>1-2002</v>
          </cell>
        </row>
        <row r="292">
          <cell r="A292" t="str">
            <v>1-2002</v>
          </cell>
        </row>
        <row r="293">
          <cell r="A293" t="str">
            <v>2-2002</v>
          </cell>
        </row>
        <row r="294">
          <cell r="A294" t="str">
            <v>2-2002</v>
          </cell>
        </row>
        <row r="295">
          <cell r="A295" t="str">
            <v>2-2002</v>
          </cell>
        </row>
        <row r="296">
          <cell r="A296" t="str">
            <v>2-2002</v>
          </cell>
        </row>
        <row r="297">
          <cell r="A297" t="str">
            <v>2-2002</v>
          </cell>
        </row>
        <row r="298">
          <cell r="A298" t="str">
            <v>2-2002</v>
          </cell>
        </row>
        <row r="299">
          <cell r="A299" t="str">
            <v>2-2002</v>
          </cell>
        </row>
        <row r="300">
          <cell r="A300" t="str">
            <v>2-2002</v>
          </cell>
        </row>
        <row r="301">
          <cell r="A301" t="str">
            <v>2-2002</v>
          </cell>
        </row>
        <row r="302">
          <cell r="A302" t="str">
            <v>2-2002</v>
          </cell>
        </row>
        <row r="303">
          <cell r="A303" t="str">
            <v>2-2002</v>
          </cell>
        </row>
        <row r="304">
          <cell r="A304" t="str">
            <v>2-2002</v>
          </cell>
        </row>
        <row r="305">
          <cell r="A305" t="str">
            <v>2-2002</v>
          </cell>
        </row>
        <row r="306">
          <cell r="A306" t="str">
            <v>2-2002</v>
          </cell>
        </row>
        <row r="307">
          <cell r="A307" t="str">
            <v>2-2002</v>
          </cell>
        </row>
        <row r="308">
          <cell r="A308" t="str">
            <v>2-2002</v>
          </cell>
        </row>
        <row r="309">
          <cell r="A309" t="str">
            <v>2-2002</v>
          </cell>
        </row>
        <row r="310">
          <cell r="A310" t="str">
            <v>2-2002</v>
          </cell>
        </row>
        <row r="311">
          <cell r="A311" t="str">
            <v>2-2002</v>
          </cell>
        </row>
        <row r="312">
          <cell r="A312" t="str">
            <v>2-2002</v>
          </cell>
        </row>
        <row r="313">
          <cell r="A313" t="str">
            <v>3-2002</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
      <sheetName val="92-00"/>
      <sheetName val="93-01 10year"/>
      <sheetName val="Sheet2"/>
      <sheetName val="93-01 10year 11 LDCs"/>
      <sheetName val="30YR"/>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chedule 1"/>
      <sheetName val="Schedule 2"/>
      <sheetName val="Schedule 3 Page 1 of 2"/>
      <sheetName val="Schedule 3 Page 2 of 2"/>
      <sheetName val="Schedule 4"/>
      <sheetName val="Schedule 5"/>
      <sheetName val="Schedule 6"/>
      <sheetName val="Schedule 7 Page 1 of 2"/>
      <sheetName val="Schedule 7 Page 2 of 2"/>
      <sheetName val="Schedule 8"/>
      <sheetName val="Schedule 9"/>
      <sheetName val="Schedule 10 Page 1 of 2"/>
      <sheetName val="Schedule 10 Page 2 of 2"/>
      <sheetName val="Schedule 11 Page 1 of 2"/>
      <sheetName val="Schedule 11 Page 2 of 2"/>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hart"/>
      <sheetName val="1"/>
      <sheetName val="2"/>
      <sheetName val="3-1"/>
      <sheetName val="3-2"/>
      <sheetName val="4"/>
      <sheetName val="5"/>
      <sheetName val="11-1"/>
      <sheetName val="11-2"/>
      <sheetName val="11-3"/>
      <sheetName val="12-1"/>
      <sheetName val="12-2"/>
      <sheetName val="13"/>
      <sheetName val="14"/>
      <sheetName val="15"/>
      <sheetName val="16"/>
      <sheetName val="17"/>
      <sheetName val="6-1"/>
      <sheetName val="6-2"/>
      <sheetName val="7"/>
      <sheetName val="8-1"/>
      <sheetName val="8-2"/>
      <sheetName val="8-3"/>
      <sheetName val="9"/>
      <sheetName val="10"/>
      <sheetName val="18"/>
      <sheetName val="19"/>
      <sheetName val="20"/>
      <sheetName val="21"/>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Schedule 1 Page 1 of 3"/>
      <sheetName val="Schedule 1 Page 2 of 3"/>
      <sheetName val="Schedule 1 Page 3 of 3"/>
      <sheetName val="Schedule 2"/>
      <sheetName val="Schedule 3"/>
      <sheetName val="Schedule 4 page 1 of 2"/>
      <sheetName val="Schedule 4 page 2 of 2"/>
      <sheetName val="Schedule 5 page 1 of 2"/>
      <sheetName val="Schedule 5 page 2 of 2"/>
      <sheetName val="Schedule 6 page 1 of 2"/>
      <sheetName val="Schedule 6 page 2 of 2"/>
      <sheetName val="Schedule 7 page 1 of 2"/>
      <sheetName val="Schedule 7 page 2 of 2"/>
      <sheetName val="Schedule 8"/>
      <sheetName val="Schedule 9 page 1 of 3"/>
      <sheetName val="Schedule 9 page 2 of 3"/>
      <sheetName val="Schedule 9 page 3 of 3"/>
      <sheetName val="Schedule 10"/>
      <sheetName val="Schedule 11 page 1 of 2"/>
      <sheetName val="Schedule 11 page 2 of 2"/>
      <sheetName val="Schedule 12"/>
      <sheetName val="Schedule 13"/>
      <sheetName val="Schedule 14"/>
      <sheetName val="Schedule 15"/>
      <sheetName val="Schedule 16"/>
      <sheetName val="Schedule 17"/>
      <sheetName val="Schedule 18 Page 1 of 3"/>
      <sheetName val="Schedule 18 Page 2 of 3"/>
      <sheetName val="Schedule 18 Page 3 of 3"/>
      <sheetName val="Schedule 19 Page 1 of 3"/>
      <sheetName val="Schedule 19 Page 2 of 3"/>
      <sheetName val="Schedue 19 Page 3 of 3"/>
      <sheetName val="Schedule 20 Page 1 of 2"/>
      <sheetName val="Schedule 20 Page 2 of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U209"/>
  <sheetViews>
    <sheetView tabSelected="1" zoomScalePageLayoutView="0" workbookViewId="0" topLeftCell="A1">
      <selection activeCell="A1" sqref="A1:O1"/>
    </sheetView>
  </sheetViews>
  <sheetFormatPr defaultColWidth="7.00390625" defaultRowHeight="15"/>
  <cols>
    <col min="1" max="1" width="4.8515625" style="442" customWidth="1"/>
    <col min="2" max="2" width="7.28125" style="443" customWidth="1"/>
    <col min="3" max="6" width="8.57421875" style="443" customWidth="1"/>
    <col min="7" max="7" width="9.140625" style="443" customWidth="1"/>
    <col min="8" max="8" width="8.57421875" style="443" customWidth="1"/>
    <col min="9" max="9" width="13.140625" style="443" customWidth="1"/>
    <col min="10" max="10" width="14.57421875" style="443" customWidth="1"/>
    <col min="11" max="11" width="17.421875" style="443" customWidth="1"/>
    <col min="12" max="12" width="18.57421875" style="443" customWidth="1"/>
    <col min="13" max="14" width="17.421875" style="443" customWidth="1"/>
    <col min="15" max="15" width="17.421875" style="436" customWidth="1"/>
    <col min="16" max="16" width="2.28125" style="436" customWidth="1"/>
    <col min="17" max="17" width="4.00390625" style="436" customWidth="1"/>
    <col min="18" max="18" width="5.00390625" style="436" customWidth="1"/>
    <col min="19" max="19" width="2.28125" style="436" customWidth="1"/>
    <col min="20" max="16384" width="7.00390625" style="436" customWidth="1"/>
  </cols>
  <sheetData>
    <row r="1" spans="1:16" ht="12.75">
      <c r="A1" s="518" t="s">
        <v>156</v>
      </c>
      <c r="B1" s="518"/>
      <c r="C1" s="518"/>
      <c r="D1" s="518"/>
      <c r="E1" s="518"/>
      <c r="F1" s="518"/>
      <c r="G1" s="518"/>
      <c r="H1" s="518"/>
      <c r="I1" s="518"/>
      <c r="J1" s="518"/>
      <c r="K1" s="518"/>
      <c r="L1" s="518"/>
      <c r="M1" s="518"/>
      <c r="N1" s="518"/>
      <c r="O1" s="519"/>
      <c r="P1" s="435"/>
    </row>
    <row r="2" spans="1:16" ht="12.75">
      <c r="A2" s="518" t="s">
        <v>157</v>
      </c>
      <c r="B2" s="518"/>
      <c r="C2" s="518"/>
      <c r="D2" s="518"/>
      <c r="E2" s="518"/>
      <c r="F2" s="518"/>
      <c r="G2" s="518"/>
      <c r="H2" s="518"/>
      <c r="I2" s="518"/>
      <c r="J2" s="518"/>
      <c r="K2" s="518"/>
      <c r="L2" s="518"/>
      <c r="M2" s="518"/>
      <c r="N2" s="518"/>
      <c r="O2" s="519"/>
      <c r="P2" s="437"/>
    </row>
    <row r="3" spans="1:16" ht="12.75">
      <c r="A3" s="434"/>
      <c r="B3" s="434"/>
      <c r="C3" s="434"/>
      <c r="D3" s="434"/>
      <c r="E3" s="434"/>
      <c r="F3" s="434"/>
      <c r="G3" s="434"/>
      <c r="H3" s="434"/>
      <c r="I3" s="434"/>
      <c r="J3" s="434"/>
      <c r="K3" s="434"/>
      <c r="L3" s="434"/>
      <c r="M3" s="434"/>
      <c r="N3" s="434"/>
      <c r="O3" s="437"/>
      <c r="P3" s="437"/>
    </row>
    <row r="4" spans="1:16" ht="12.75">
      <c r="A4" s="434"/>
      <c r="B4" s="434"/>
      <c r="C4" s="434"/>
      <c r="D4" s="434"/>
      <c r="E4" s="434"/>
      <c r="F4" s="434"/>
      <c r="G4" s="434"/>
      <c r="H4" s="434"/>
      <c r="I4" s="434"/>
      <c r="J4" s="434"/>
      <c r="K4" s="434"/>
      <c r="L4" s="434"/>
      <c r="M4" s="434"/>
      <c r="N4" s="434"/>
      <c r="O4" s="437"/>
      <c r="P4" s="437"/>
    </row>
    <row r="5" spans="1:16" ht="12.75">
      <c r="A5" s="438"/>
      <c r="B5" s="434"/>
      <c r="C5" s="520" t="s">
        <v>158</v>
      </c>
      <c r="D5" s="521"/>
      <c r="E5" s="521"/>
      <c r="F5" s="521"/>
      <c r="G5" s="521"/>
      <c r="H5" s="521"/>
      <c r="I5" s="521"/>
      <c r="J5" s="521"/>
      <c r="K5" s="204"/>
      <c r="L5" s="204"/>
      <c r="M5" s="434"/>
      <c r="N5" s="434"/>
      <c r="O5" s="434"/>
      <c r="P5" s="437"/>
    </row>
    <row r="6" spans="1:16" ht="12.75" customHeight="1">
      <c r="A6" s="438"/>
      <c r="B6" s="434"/>
      <c r="C6" s="522"/>
      <c r="D6" s="523"/>
      <c r="E6" s="524" t="s">
        <v>159</v>
      </c>
      <c r="F6" s="525"/>
      <c r="G6" s="524" t="s">
        <v>160</v>
      </c>
      <c r="H6" s="525"/>
      <c r="I6" s="434" t="s">
        <v>161</v>
      </c>
      <c r="J6" s="434" t="s">
        <v>162</v>
      </c>
      <c r="K6" s="434" t="s">
        <v>162</v>
      </c>
      <c r="L6" s="434" t="s">
        <v>162</v>
      </c>
      <c r="M6" s="434" t="s">
        <v>163</v>
      </c>
      <c r="N6" s="434" t="s">
        <v>163</v>
      </c>
      <c r="O6" s="434" t="s">
        <v>164</v>
      </c>
      <c r="P6" s="437"/>
    </row>
    <row r="7" spans="1:16" ht="12.75">
      <c r="A7" s="438"/>
      <c r="B7" s="434"/>
      <c r="C7" s="522" t="s">
        <v>165</v>
      </c>
      <c r="D7" s="523"/>
      <c r="E7" s="526"/>
      <c r="F7" s="525"/>
      <c r="G7" s="526"/>
      <c r="H7" s="525"/>
      <c r="I7" s="434" t="s">
        <v>166</v>
      </c>
      <c r="J7" s="434" t="s">
        <v>167</v>
      </c>
      <c r="K7" s="434" t="s">
        <v>168</v>
      </c>
      <c r="L7" s="434" t="s">
        <v>169</v>
      </c>
      <c r="M7" s="434" t="s">
        <v>160</v>
      </c>
      <c r="N7" s="434" t="s">
        <v>160</v>
      </c>
      <c r="O7" s="434" t="s">
        <v>170</v>
      </c>
      <c r="P7" s="437"/>
    </row>
    <row r="8" spans="1:16" ht="14.25">
      <c r="A8" s="439" t="s">
        <v>171</v>
      </c>
      <c r="B8" s="434"/>
      <c r="C8" s="440" t="s">
        <v>162</v>
      </c>
      <c r="D8" s="440" t="s">
        <v>532</v>
      </c>
      <c r="E8" s="440" t="s">
        <v>162</v>
      </c>
      <c r="F8" s="440" t="s">
        <v>172</v>
      </c>
      <c r="G8" s="440" t="s">
        <v>162</v>
      </c>
      <c r="H8" s="440" t="s">
        <v>533</v>
      </c>
      <c r="I8" s="440" t="s">
        <v>534</v>
      </c>
      <c r="J8" s="440" t="s">
        <v>173</v>
      </c>
      <c r="K8" s="441" t="s">
        <v>535</v>
      </c>
      <c r="L8" s="441" t="s">
        <v>174</v>
      </c>
      <c r="M8" s="441" t="s">
        <v>175</v>
      </c>
      <c r="N8" s="441" t="s">
        <v>734</v>
      </c>
      <c r="O8" s="441" t="s">
        <v>176</v>
      </c>
      <c r="P8" s="437"/>
    </row>
    <row r="9" ht="12.75">
      <c r="O9" s="443"/>
    </row>
    <row r="10" spans="1:16" ht="12.75">
      <c r="A10" s="444" t="s">
        <v>177</v>
      </c>
      <c r="B10" s="445"/>
      <c r="C10" s="445"/>
      <c r="D10" s="445"/>
      <c r="E10" s="445"/>
      <c r="F10" s="445"/>
      <c r="H10" s="445"/>
      <c r="I10" s="445"/>
      <c r="J10" s="445"/>
      <c r="K10" s="445"/>
      <c r="L10" s="445"/>
      <c r="M10" s="445"/>
      <c r="N10" s="445"/>
      <c r="O10" s="445"/>
      <c r="P10" s="435"/>
    </row>
    <row r="11" spans="1:16" ht="12.75">
      <c r="A11" s="444"/>
      <c r="B11" s="445" t="s">
        <v>178</v>
      </c>
      <c r="C11" s="445">
        <v>12.81</v>
      </c>
      <c r="D11" s="445">
        <v>7.49</v>
      </c>
      <c r="E11" s="445">
        <v>10.76</v>
      </c>
      <c r="F11" s="445">
        <v>8.55</v>
      </c>
      <c r="G11" s="443">
        <v>10.69</v>
      </c>
      <c r="H11" s="445">
        <v>8.61</v>
      </c>
      <c r="I11" s="445">
        <v>10.85</v>
      </c>
      <c r="J11" s="445"/>
      <c r="K11" s="445">
        <v>12.13</v>
      </c>
      <c r="L11" s="445">
        <f>K11-G11</f>
        <v>1.4400000000000013</v>
      </c>
      <c r="M11" s="445">
        <v>9.863333333333335</v>
      </c>
      <c r="N11" s="445">
        <v>10.060833333333335</v>
      </c>
      <c r="O11" s="445">
        <v>0.86</v>
      </c>
      <c r="P11" s="435"/>
    </row>
    <row r="12" spans="1:16" ht="12.75">
      <c r="A12" s="444"/>
      <c r="B12" s="445" t="s">
        <v>179</v>
      </c>
      <c r="C12" s="445">
        <v>8.72666666666667</v>
      </c>
      <c r="D12" s="445">
        <v>5.38</v>
      </c>
      <c r="E12" s="445">
        <v>9.42</v>
      </c>
      <c r="F12" s="445">
        <v>7.86</v>
      </c>
      <c r="G12" s="443">
        <v>9.72</v>
      </c>
      <c r="H12" s="445">
        <v>8.13583333333333</v>
      </c>
      <c r="I12" s="445">
        <v>9.76416666666667</v>
      </c>
      <c r="J12" s="445"/>
      <c r="K12" s="445">
        <v>11</v>
      </c>
      <c r="L12" s="445">
        <f aca="true" t="shared" si="0" ref="L12:L34">K12-G12</f>
        <v>1.2799999999999994</v>
      </c>
      <c r="M12" s="445">
        <v>9.355833333333333</v>
      </c>
      <c r="N12" s="445">
        <v>9.5525</v>
      </c>
      <c r="O12" s="445">
        <v>0.84</v>
      </c>
      <c r="P12" s="435"/>
    </row>
    <row r="13" spans="1:16" ht="12.75">
      <c r="A13" s="444"/>
      <c r="B13" s="445" t="s">
        <v>180</v>
      </c>
      <c r="C13" s="445">
        <v>6.59</v>
      </c>
      <c r="D13" s="445">
        <v>3.43</v>
      </c>
      <c r="E13" s="445">
        <v>8.05</v>
      </c>
      <c r="F13" s="445">
        <v>7.01</v>
      </c>
      <c r="G13" s="443">
        <v>8.68</v>
      </c>
      <c r="H13" s="445">
        <v>7.67</v>
      </c>
      <c r="I13" s="445">
        <v>8.77</v>
      </c>
      <c r="J13" s="445">
        <v>4.62</v>
      </c>
      <c r="K13" s="445">
        <v>10.01</v>
      </c>
      <c r="L13" s="445">
        <f t="shared" si="0"/>
        <v>1.33</v>
      </c>
      <c r="M13" s="445">
        <v>8.694166666666668</v>
      </c>
      <c r="N13" s="445">
        <v>8.864166666666668</v>
      </c>
      <c r="O13" s="445">
        <v>0.82</v>
      </c>
      <c r="P13" s="435"/>
    </row>
    <row r="14" spans="1:16" ht="12.75">
      <c r="A14" s="444"/>
      <c r="B14" s="445" t="s">
        <v>181</v>
      </c>
      <c r="C14" s="445">
        <v>4.8425</v>
      </c>
      <c r="D14" s="445">
        <v>3.0208333333333335</v>
      </c>
      <c r="E14" s="445">
        <v>7.215</v>
      </c>
      <c r="F14" s="445">
        <v>5.87</v>
      </c>
      <c r="G14" s="443">
        <v>7.8575</v>
      </c>
      <c r="H14" s="445">
        <v>6.585833333333333</v>
      </c>
      <c r="I14" s="445">
        <v>7.845</v>
      </c>
      <c r="J14" s="445">
        <v>4.275833333333333</v>
      </c>
      <c r="K14" s="445">
        <v>9.08</v>
      </c>
      <c r="L14" s="445">
        <f t="shared" si="0"/>
        <v>1.2225000000000001</v>
      </c>
      <c r="M14" s="445">
        <v>7.594166666666667</v>
      </c>
      <c r="N14" s="445">
        <v>7.906666666666666</v>
      </c>
      <c r="O14" s="445">
        <v>0.77</v>
      </c>
      <c r="P14" s="435"/>
    </row>
    <row r="15" spans="1:16" ht="12.75">
      <c r="A15" s="444"/>
      <c r="B15" s="445" t="s">
        <v>182</v>
      </c>
      <c r="C15" s="445">
        <v>5.539166666666667</v>
      </c>
      <c r="D15" s="445">
        <v>4.336666666666667</v>
      </c>
      <c r="E15" s="445">
        <v>8.425</v>
      </c>
      <c r="F15" s="445">
        <v>7.08</v>
      </c>
      <c r="G15" s="443">
        <v>8.686666666666667</v>
      </c>
      <c r="H15" s="445">
        <v>7.39</v>
      </c>
      <c r="I15" s="445">
        <v>8.631666666666666</v>
      </c>
      <c r="J15" s="445">
        <v>4.414166666666667</v>
      </c>
      <c r="K15" s="445">
        <v>9.805</v>
      </c>
      <c r="L15" s="445">
        <f t="shared" si="0"/>
        <v>1.1183333333333323</v>
      </c>
      <c r="M15" s="445">
        <v>8.298333333333334</v>
      </c>
      <c r="N15" s="445">
        <v>8.626666666666665</v>
      </c>
      <c r="O15" s="445">
        <v>0.7316666666666667</v>
      </c>
      <c r="P15" s="435"/>
    </row>
    <row r="16" spans="1:21" ht="12.75">
      <c r="A16" s="444"/>
      <c r="B16" s="445"/>
      <c r="C16" s="445"/>
      <c r="D16" s="445"/>
      <c r="E16" s="445"/>
      <c r="F16" s="445"/>
      <c r="H16" s="445"/>
      <c r="I16" s="445"/>
      <c r="J16" s="445"/>
      <c r="K16" s="445"/>
      <c r="L16" s="445" t="s">
        <v>9</v>
      </c>
      <c r="M16" s="445"/>
      <c r="N16" s="445"/>
      <c r="O16" s="445"/>
      <c r="P16" s="435"/>
      <c r="U16" s="436" t="s">
        <v>9</v>
      </c>
    </row>
    <row r="17" spans="1:16" ht="12.75">
      <c r="A17" s="444"/>
      <c r="B17" s="445" t="s">
        <v>183</v>
      </c>
      <c r="C17" s="445">
        <v>6.8925</v>
      </c>
      <c r="D17" s="445">
        <v>5.4425</v>
      </c>
      <c r="E17" s="445">
        <v>8.0825</v>
      </c>
      <c r="F17" s="445">
        <v>6.58</v>
      </c>
      <c r="G17" s="443">
        <v>8.406666666666666</v>
      </c>
      <c r="H17" s="445">
        <v>6.85</v>
      </c>
      <c r="I17" s="445">
        <v>8.280833333333334</v>
      </c>
      <c r="J17" s="445">
        <v>4.676666666666667</v>
      </c>
      <c r="K17" s="445">
        <v>9.2875</v>
      </c>
      <c r="L17" s="445">
        <f t="shared" si="0"/>
        <v>0.8808333333333334</v>
      </c>
      <c r="M17" s="445">
        <v>7.889166666666667</v>
      </c>
      <c r="N17" s="445">
        <v>8.285833333333334</v>
      </c>
      <c r="O17" s="445">
        <v>0.7283333333333334</v>
      </c>
      <c r="P17" s="435"/>
    </row>
    <row r="18" spans="1:16" ht="12.75">
      <c r="A18" s="444"/>
      <c r="B18" s="445" t="s">
        <v>184</v>
      </c>
      <c r="C18" s="445">
        <v>4.21</v>
      </c>
      <c r="D18" s="445">
        <v>5.041666666666667</v>
      </c>
      <c r="E18" s="445">
        <v>7.203333333333333</v>
      </c>
      <c r="F18" s="445">
        <v>6.4383333333333335</v>
      </c>
      <c r="G18" s="443">
        <v>7.748333333333333</v>
      </c>
      <c r="H18" s="445">
        <v>6.73</v>
      </c>
      <c r="I18" s="445">
        <v>7.503333333333333</v>
      </c>
      <c r="J18" s="445">
        <v>4.6075</v>
      </c>
      <c r="K18" s="445">
        <v>8.381666666666666</v>
      </c>
      <c r="L18" s="445">
        <f t="shared" si="0"/>
        <v>0.6333333333333329</v>
      </c>
      <c r="M18" s="445">
        <v>7.7475</v>
      </c>
      <c r="N18" s="445">
        <v>8.1625</v>
      </c>
      <c r="O18" s="445">
        <v>0.7333333333333333</v>
      </c>
      <c r="P18" s="435"/>
    </row>
    <row r="19" spans="1:16" ht="12.75">
      <c r="A19" s="444"/>
      <c r="B19" s="445" t="s">
        <v>185</v>
      </c>
      <c r="C19" s="445">
        <v>3.2583333333333333</v>
      </c>
      <c r="D19" s="445">
        <v>5.11</v>
      </c>
      <c r="E19" s="445">
        <v>6.109166666666667</v>
      </c>
      <c r="F19" s="445">
        <v>6.32</v>
      </c>
      <c r="G19" s="443">
        <v>6.660833333333334</v>
      </c>
      <c r="H19" s="445">
        <v>6.583333333333333</v>
      </c>
      <c r="I19" s="445">
        <v>6.424166666666666</v>
      </c>
      <c r="J19" s="445">
        <v>4.1433333333333335</v>
      </c>
      <c r="K19" s="445">
        <v>7.188333333333333</v>
      </c>
      <c r="L19" s="445">
        <f t="shared" si="0"/>
        <v>0.527499999999999</v>
      </c>
      <c r="M19" s="445">
        <v>7.595</v>
      </c>
      <c r="N19" s="445">
        <v>7.9575</v>
      </c>
      <c r="O19" s="445">
        <v>0.72</v>
      </c>
      <c r="P19" s="435"/>
    </row>
    <row r="20" spans="1:16" ht="12.75">
      <c r="A20" s="444"/>
      <c r="B20" s="445" t="s">
        <v>186</v>
      </c>
      <c r="C20" s="445">
        <v>4.730833333333334</v>
      </c>
      <c r="D20" s="445">
        <v>4.79</v>
      </c>
      <c r="E20" s="445">
        <v>5.296666666666667</v>
      </c>
      <c r="F20" s="445">
        <v>5.26</v>
      </c>
      <c r="G20" s="443">
        <v>5.590833333333332</v>
      </c>
      <c r="H20" s="445">
        <v>5.543333333333334</v>
      </c>
      <c r="I20" s="445">
        <v>5.465</v>
      </c>
      <c r="J20" s="445">
        <v>4.02</v>
      </c>
      <c r="K20" s="445">
        <v>6.378333333333334</v>
      </c>
      <c r="L20" s="445">
        <f t="shared" si="0"/>
        <v>0.7875000000000014</v>
      </c>
      <c r="M20" s="445">
        <v>7.0441666666666665</v>
      </c>
      <c r="N20" s="445">
        <v>7.265</v>
      </c>
      <c r="O20" s="445">
        <v>0.68</v>
      </c>
      <c r="P20" s="435"/>
    </row>
    <row r="21" spans="1:16" ht="12.75">
      <c r="A21" s="444"/>
      <c r="B21" s="445" t="s">
        <v>187</v>
      </c>
      <c r="C21" s="445">
        <v>4.693333333333333</v>
      </c>
      <c r="D21" s="445">
        <v>4.71</v>
      </c>
      <c r="E21" s="445">
        <v>5.551666666666667</v>
      </c>
      <c r="F21" s="445">
        <v>5.68</v>
      </c>
      <c r="G21" s="443">
        <v>5.721666666666667</v>
      </c>
      <c r="H21" s="445">
        <v>5.910833333333332</v>
      </c>
      <c r="I21" s="445">
        <v>5.690833333333333</v>
      </c>
      <c r="J21" s="445">
        <v>4.066666666666666</v>
      </c>
      <c r="K21" s="445">
        <v>6.9225</v>
      </c>
      <c r="L21" s="445">
        <f t="shared" si="0"/>
        <v>1.2008333333333336</v>
      </c>
      <c r="M21" s="445">
        <v>7.62</v>
      </c>
      <c r="N21" s="445">
        <v>7.881666666666668</v>
      </c>
      <c r="O21" s="445">
        <v>0.6731666666666666</v>
      </c>
      <c r="P21" s="435"/>
    </row>
    <row r="22" spans="1:16" ht="12.75">
      <c r="A22" s="444"/>
      <c r="B22" s="445"/>
      <c r="C22" s="445"/>
      <c r="D22" s="445"/>
      <c r="E22" s="445"/>
      <c r="F22" s="445"/>
      <c r="H22" s="445"/>
      <c r="I22" s="445"/>
      <c r="J22" s="445"/>
      <c r="K22" s="445"/>
      <c r="L22" s="445" t="s">
        <v>9</v>
      </c>
      <c r="M22" s="445"/>
      <c r="N22" s="445"/>
      <c r="O22" s="445"/>
      <c r="P22" s="435"/>
    </row>
    <row r="23" spans="1:16" ht="12.75">
      <c r="A23" s="444"/>
      <c r="B23" s="446">
        <v>2000</v>
      </c>
      <c r="C23" s="445">
        <v>5.448333333333333</v>
      </c>
      <c r="D23" s="445">
        <v>5.851666666666667</v>
      </c>
      <c r="E23" s="445">
        <v>5.89</v>
      </c>
      <c r="F23" s="445">
        <v>5.9825</v>
      </c>
      <c r="G23" s="443">
        <v>5.710833333333333</v>
      </c>
      <c r="H23" s="445">
        <v>5.88</v>
      </c>
      <c r="I23" s="445">
        <v>5.886666666666667</v>
      </c>
      <c r="J23" s="445">
        <v>3.6941666666666664</v>
      </c>
      <c r="K23" s="445">
        <v>7.050261437908496</v>
      </c>
      <c r="L23" s="445">
        <f t="shared" si="0"/>
        <v>1.3394281045751626</v>
      </c>
      <c r="M23" s="445">
        <v>8.244166666666667</v>
      </c>
      <c r="N23" s="445">
        <v>8.359166666666665</v>
      </c>
      <c r="O23" s="445">
        <v>0.6719500000000002</v>
      </c>
      <c r="P23" s="435"/>
    </row>
    <row r="24" spans="1:16" ht="12.75">
      <c r="A24" s="444"/>
      <c r="B24" s="446">
        <v>2001</v>
      </c>
      <c r="C24" s="445">
        <v>3.7775</v>
      </c>
      <c r="D24" s="445">
        <v>3.339166666666667</v>
      </c>
      <c r="E24" s="445">
        <v>5.485833333333333</v>
      </c>
      <c r="F24" s="445">
        <v>4.986666666666667</v>
      </c>
      <c r="G24" s="443">
        <v>5.77</v>
      </c>
      <c r="H24" s="445">
        <v>5.5</v>
      </c>
      <c r="I24" s="445">
        <v>5.7625</v>
      </c>
      <c r="J24" s="445">
        <v>3.5858333333333334</v>
      </c>
      <c r="K24" s="445">
        <v>7.09681818181818</v>
      </c>
      <c r="L24" s="445">
        <f t="shared" si="0"/>
        <v>1.3268181818181803</v>
      </c>
      <c r="M24" s="445">
        <v>7.7349999999999985</v>
      </c>
      <c r="N24" s="445">
        <v>7.9975</v>
      </c>
      <c r="O24" s="445">
        <v>0.6450163621683116</v>
      </c>
      <c r="P24" s="435"/>
    </row>
    <row r="25" spans="1:16" ht="12.75">
      <c r="A25" s="444"/>
      <c r="B25" s="446">
        <v>2002</v>
      </c>
      <c r="C25" s="445">
        <v>2.549166666666667</v>
      </c>
      <c r="D25" s="445">
        <v>1.6258333333333332</v>
      </c>
      <c r="E25" s="445">
        <v>5.270833333333333</v>
      </c>
      <c r="F25" s="445">
        <v>4.556666666666667</v>
      </c>
      <c r="G25" s="443">
        <v>5.665</v>
      </c>
      <c r="H25" s="445">
        <v>5.405833333333334</v>
      </c>
      <c r="I25" s="445">
        <v>5.65</v>
      </c>
      <c r="J25" s="445">
        <v>3.494166666666667</v>
      </c>
      <c r="K25" s="445">
        <v>7.076439393939395</v>
      </c>
      <c r="L25" s="445">
        <f t="shared" si="0"/>
        <v>1.4114393939393945</v>
      </c>
      <c r="M25" s="445">
        <v>7.3358333333333325</v>
      </c>
      <c r="N25" s="445">
        <v>7.988333333333333</v>
      </c>
      <c r="O25" s="445">
        <v>0.6370183629453291</v>
      </c>
      <c r="P25" s="435"/>
    </row>
    <row r="26" spans="1:16" ht="12.75">
      <c r="A26" s="444"/>
      <c r="B26" s="446">
        <v>2003</v>
      </c>
      <c r="C26" s="445">
        <v>2.8575</v>
      </c>
      <c r="D26" s="445">
        <v>1.0325</v>
      </c>
      <c r="E26" s="445">
        <v>4.781666666666666</v>
      </c>
      <c r="F26" s="445">
        <v>4.015</v>
      </c>
      <c r="G26" s="443">
        <v>5.314166666666667</v>
      </c>
      <c r="H26" s="445">
        <v>5.033333333333333</v>
      </c>
      <c r="I26" s="445">
        <v>5.2558333333333325</v>
      </c>
      <c r="J26" s="445">
        <v>3.035</v>
      </c>
      <c r="K26" s="445">
        <v>6.648740530303031</v>
      </c>
      <c r="L26" s="445">
        <f t="shared" si="0"/>
        <v>1.334573863636364</v>
      </c>
      <c r="M26" s="445">
        <v>6.541666666666667</v>
      </c>
      <c r="N26" s="445">
        <v>6.802500000000001</v>
      </c>
      <c r="O26" s="445">
        <v>0.7206529559515635</v>
      </c>
      <c r="P26" s="435"/>
    </row>
    <row r="27" spans="1:16" ht="12.75">
      <c r="A27" s="444"/>
      <c r="B27" s="446">
        <v>2004</v>
      </c>
      <c r="C27" s="445">
        <v>2.2133333333333334</v>
      </c>
      <c r="D27" s="445">
        <v>1.4408333333333336</v>
      </c>
      <c r="E27" s="445">
        <v>4.553333333333334</v>
      </c>
      <c r="F27" s="445">
        <v>4.27</v>
      </c>
      <c r="G27" s="443">
        <v>5.108333333333333</v>
      </c>
      <c r="H27" s="445">
        <v>5.083333333333333</v>
      </c>
      <c r="I27" s="445">
        <v>5.0525</v>
      </c>
      <c r="J27" s="445">
        <v>2.338333333333333</v>
      </c>
      <c r="K27" s="445">
        <v>6.14125</v>
      </c>
      <c r="L27" s="445">
        <f t="shared" si="0"/>
        <v>1.032916666666667</v>
      </c>
      <c r="M27" s="445">
        <v>6.140833333333333</v>
      </c>
      <c r="N27" s="445">
        <v>6.386666666666667</v>
      </c>
      <c r="O27" s="445">
        <v>0.7736305990167459</v>
      </c>
      <c r="P27" s="435"/>
    </row>
    <row r="28" spans="1:16" ht="12.75">
      <c r="A28" s="444"/>
      <c r="B28" s="446"/>
      <c r="C28" s="445"/>
      <c r="D28" s="445"/>
      <c r="E28" s="445"/>
      <c r="F28" s="445"/>
      <c r="H28" s="445"/>
      <c r="I28" s="445"/>
      <c r="J28" s="445"/>
      <c r="K28" s="445"/>
      <c r="L28" s="445" t="s">
        <v>9</v>
      </c>
      <c r="M28" s="445"/>
      <c r="N28" s="445"/>
      <c r="O28" s="445"/>
      <c r="P28" s="435"/>
    </row>
    <row r="29" spans="1:16" ht="12.75">
      <c r="A29" s="444"/>
      <c r="B29" s="446">
        <v>2005</v>
      </c>
      <c r="C29" s="445">
        <v>2.7275</v>
      </c>
      <c r="D29" s="445">
        <v>3.293333333333333</v>
      </c>
      <c r="E29" s="445">
        <v>4.0375</v>
      </c>
      <c r="F29" s="445">
        <v>4.2725</v>
      </c>
      <c r="G29" s="445">
        <v>4.376666666666666</v>
      </c>
      <c r="H29" s="445">
        <v>4.52083333333333</v>
      </c>
      <c r="I29" s="445">
        <v>4.358333333333333</v>
      </c>
      <c r="J29" s="445">
        <v>1.8116666666666665</v>
      </c>
      <c r="K29" s="445">
        <v>5.426041666666666</v>
      </c>
      <c r="L29" s="445">
        <f t="shared" si="0"/>
        <v>1.0493750000000004</v>
      </c>
      <c r="M29" s="445">
        <v>5.615833333333334</v>
      </c>
      <c r="N29" s="445">
        <v>5.900000000000001</v>
      </c>
      <c r="O29" s="445">
        <v>0.8287691202667246</v>
      </c>
      <c r="P29" s="435"/>
    </row>
    <row r="30" spans="1:16" ht="12.75">
      <c r="A30" s="444"/>
      <c r="B30" s="446">
        <v>2006</v>
      </c>
      <c r="C30" s="445">
        <v>4.045833333333333</v>
      </c>
      <c r="D30" s="445">
        <v>4.863333333333333</v>
      </c>
      <c r="E30" s="445">
        <v>4.208333333333333</v>
      </c>
      <c r="F30" s="445">
        <v>4.785833333333334</v>
      </c>
      <c r="G30" s="445">
        <v>4.264166666666667</v>
      </c>
      <c r="H30" s="445">
        <v>4.8725</v>
      </c>
      <c r="I30" s="445">
        <v>4.2825</v>
      </c>
      <c r="J30" s="445">
        <v>1.6725</v>
      </c>
      <c r="K30" s="445">
        <v>5.3578935185185195</v>
      </c>
      <c r="L30" s="445">
        <f t="shared" si="0"/>
        <v>1.0937268518518524</v>
      </c>
      <c r="M30" s="445">
        <v>6.059166666666666</v>
      </c>
      <c r="N30" s="445">
        <v>6.309166666666667</v>
      </c>
      <c r="O30" s="445">
        <v>0.8852240275967768</v>
      </c>
      <c r="P30" s="435"/>
    </row>
    <row r="31" spans="1:16" ht="12.75">
      <c r="A31" s="444"/>
      <c r="B31" s="446">
        <v>2007</v>
      </c>
      <c r="C31" s="445">
        <v>4.133333333333334</v>
      </c>
      <c r="D31" s="445">
        <v>4.418333333333333</v>
      </c>
      <c r="E31" s="445">
        <v>4.254166666666666</v>
      </c>
      <c r="F31" s="445">
        <v>4.583333333333334</v>
      </c>
      <c r="G31" s="445">
        <v>4.296666666666666</v>
      </c>
      <c r="H31" s="445">
        <v>4.796666666666666</v>
      </c>
      <c r="I31" s="445">
        <v>4.308333333333333</v>
      </c>
      <c r="J31" s="445">
        <v>1.9541666666666668</v>
      </c>
      <c r="K31" s="445">
        <v>5.519962962962963</v>
      </c>
      <c r="L31" s="445">
        <f t="shared" si="0"/>
        <v>1.2232962962962972</v>
      </c>
      <c r="M31" s="445">
        <v>6.059166666666667</v>
      </c>
      <c r="N31" s="445">
        <v>6.328333333333333</v>
      </c>
      <c r="O31" s="445">
        <v>0.9419255088269293</v>
      </c>
      <c r="P31" s="435"/>
    </row>
    <row r="32" spans="1:16" ht="12.75">
      <c r="A32" s="444"/>
      <c r="B32" s="446">
        <v>2008</v>
      </c>
      <c r="C32" s="445">
        <v>2.26</v>
      </c>
      <c r="D32" s="445">
        <v>1.2758333333333334</v>
      </c>
      <c r="E32" s="445">
        <v>3.5608333333333326</v>
      </c>
      <c r="F32" s="445">
        <v>3.6108333333333333</v>
      </c>
      <c r="G32" s="445">
        <v>4.0391666666666675</v>
      </c>
      <c r="H32" s="445">
        <v>4.218333333333333</v>
      </c>
      <c r="I32" s="445">
        <v>4.034166666666667</v>
      </c>
      <c r="J32" s="445">
        <v>1.9008333333333336</v>
      </c>
      <c r="K32" s="445">
        <v>6.294409090909092</v>
      </c>
      <c r="L32" s="445">
        <f t="shared" si="0"/>
        <v>2.2552424242424243</v>
      </c>
      <c r="M32" s="445">
        <v>6.543333358333334</v>
      </c>
      <c r="N32" s="445">
        <v>7.310833366666667</v>
      </c>
      <c r="O32" s="445">
        <v>0.9383384438480045</v>
      </c>
      <c r="P32" s="435"/>
    </row>
    <row r="33" spans="1:16" ht="12.75">
      <c r="A33" s="444"/>
      <c r="B33" s="446">
        <v>2009</v>
      </c>
      <c r="C33" s="445">
        <v>0.3133333333333334</v>
      </c>
      <c r="D33" s="445">
        <v>0.15166666666666667</v>
      </c>
      <c r="E33" s="445">
        <v>3.266666666666666</v>
      </c>
      <c r="F33" s="445">
        <v>3.2883333333333336</v>
      </c>
      <c r="G33" s="445">
        <v>3.8541666666666665</v>
      </c>
      <c r="H33" s="445">
        <v>4.095000000000001</v>
      </c>
      <c r="I33" s="445">
        <v>3.8525000000000005</v>
      </c>
      <c r="J33" s="445">
        <v>1.8583333333333336</v>
      </c>
      <c r="K33" s="445">
        <v>6.096136363636362</v>
      </c>
      <c r="L33" s="445">
        <f t="shared" si="0"/>
        <v>2.241969696969696</v>
      </c>
      <c r="M33" s="445">
        <v>5.9941666666666675</v>
      </c>
      <c r="N33" s="445">
        <v>6.948333333333334</v>
      </c>
      <c r="O33" s="445">
        <v>0.8833595926741175</v>
      </c>
      <c r="P33" s="435"/>
    </row>
    <row r="34" spans="1:16" ht="12.75">
      <c r="A34" s="444"/>
      <c r="B34" s="446">
        <v>2010</v>
      </c>
      <c r="C34" s="445">
        <v>0.5933333333333334</v>
      </c>
      <c r="D34" s="445">
        <v>0.14416666666666667</v>
      </c>
      <c r="E34" s="445">
        <v>3.1666666666666665</v>
      </c>
      <c r="F34" s="445">
        <v>3.1441666666666666</v>
      </c>
      <c r="G34" s="445">
        <v>3.695</v>
      </c>
      <c r="H34" s="445">
        <v>4.173333333333333</v>
      </c>
      <c r="I34" s="445">
        <v>3.625833333333333</v>
      </c>
      <c r="J34" s="445">
        <v>1.3633333333333333</v>
      </c>
      <c r="K34" s="445">
        <v>5.200366161616163</v>
      </c>
      <c r="L34" s="445">
        <f t="shared" si="0"/>
        <v>1.505366161616163</v>
      </c>
      <c r="M34" s="445">
        <v>5.3825</v>
      </c>
      <c r="N34" s="445">
        <v>5.886666666666668</v>
      </c>
      <c r="O34" s="445">
        <v>0.9670786553743508</v>
      </c>
      <c r="P34" s="435"/>
    </row>
    <row r="35" spans="1:16" ht="12.75">
      <c r="A35" s="444"/>
      <c r="B35" s="445"/>
      <c r="C35" s="445"/>
      <c r="D35" s="445"/>
      <c r="E35" s="445"/>
      <c r="F35" s="445"/>
      <c r="H35" s="445"/>
      <c r="I35" s="445"/>
      <c r="J35" s="445"/>
      <c r="K35" s="445"/>
      <c r="L35" s="445"/>
      <c r="M35" s="445"/>
      <c r="N35" s="445"/>
      <c r="O35" s="445"/>
      <c r="P35" s="435"/>
    </row>
    <row r="36" spans="1:16" ht="14.25">
      <c r="A36" s="447" t="s">
        <v>536</v>
      </c>
      <c r="B36" s="445"/>
      <c r="C36" s="445"/>
      <c r="D36" s="445"/>
      <c r="E36" s="445"/>
      <c r="F36" s="445"/>
      <c r="H36" s="445"/>
      <c r="I36" s="445"/>
      <c r="J36" s="445"/>
      <c r="K36" s="445"/>
      <c r="L36" s="445"/>
      <c r="M36" s="445"/>
      <c r="N36" s="445"/>
      <c r="O36" s="445"/>
      <c r="P36" s="435"/>
    </row>
    <row r="37" spans="1:16" ht="14.25">
      <c r="A37" s="447" t="s">
        <v>537</v>
      </c>
      <c r="B37" s="445"/>
      <c r="C37" s="445"/>
      <c r="D37" s="445"/>
      <c r="E37" s="445"/>
      <c r="F37" s="445"/>
      <c r="H37" s="445"/>
      <c r="I37" s="445"/>
      <c r="J37" s="445"/>
      <c r="K37" s="445"/>
      <c r="L37" s="445"/>
      <c r="M37" s="445"/>
      <c r="N37" s="445"/>
      <c r="O37" s="445"/>
      <c r="P37" s="435"/>
    </row>
    <row r="38" spans="1:16" ht="12.75">
      <c r="A38" s="444" t="s">
        <v>381</v>
      </c>
      <c r="B38" s="445"/>
      <c r="C38" s="445"/>
      <c r="D38" s="445"/>
      <c r="E38" s="445"/>
      <c r="F38" s="445"/>
      <c r="H38" s="445"/>
      <c r="I38" s="445"/>
      <c r="J38" s="445"/>
      <c r="K38" s="445"/>
      <c r="L38" s="445"/>
      <c r="M38" s="445"/>
      <c r="N38" s="445"/>
      <c r="O38" s="445"/>
      <c r="P38" s="435"/>
    </row>
    <row r="39" spans="1:16" ht="12.75">
      <c r="A39" s="444" t="s">
        <v>382</v>
      </c>
      <c r="B39" s="445"/>
      <c r="C39" s="445"/>
      <c r="D39" s="445"/>
      <c r="E39" s="445"/>
      <c r="F39" s="445"/>
      <c r="H39" s="445"/>
      <c r="I39" s="445"/>
      <c r="J39" s="445"/>
      <c r="K39" s="445"/>
      <c r="L39" s="445"/>
      <c r="M39" s="445"/>
      <c r="N39" s="445"/>
      <c r="O39" s="445"/>
      <c r="P39" s="435"/>
    </row>
    <row r="40" spans="1:16" ht="14.25">
      <c r="A40" s="447" t="s">
        <v>538</v>
      </c>
      <c r="B40" s="445"/>
      <c r="C40" s="445"/>
      <c r="D40" s="445"/>
      <c r="E40" s="445"/>
      <c r="F40" s="445"/>
      <c r="H40" s="445"/>
      <c r="I40" s="445"/>
      <c r="J40" s="445"/>
      <c r="K40" s="445"/>
      <c r="L40" s="445"/>
      <c r="M40" s="445"/>
      <c r="N40" s="445"/>
      <c r="O40" s="445"/>
      <c r="P40" s="435"/>
    </row>
    <row r="41" spans="1:16" ht="14.25">
      <c r="A41" s="447" t="s">
        <v>539</v>
      </c>
      <c r="B41" s="445"/>
      <c r="C41" s="445"/>
      <c r="D41" s="445"/>
      <c r="E41" s="445"/>
      <c r="F41" s="445"/>
      <c r="H41" s="445"/>
      <c r="I41" s="445"/>
      <c r="J41" s="445"/>
      <c r="K41" s="445"/>
      <c r="L41" s="445"/>
      <c r="M41" s="445"/>
      <c r="N41" s="445"/>
      <c r="O41" s="445"/>
      <c r="P41" s="435"/>
    </row>
    <row r="42" spans="1:16" ht="12.75">
      <c r="A42" s="444" t="s">
        <v>188</v>
      </c>
      <c r="B42" s="445"/>
      <c r="C42" s="445"/>
      <c r="D42" s="445"/>
      <c r="E42" s="445"/>
      <c r="F42" s="445"/>
      <c r="H42" s="445"/>
      <c r="I42" s="445"/>
      <c r="J42" s="445"/>
      <c r="K42" s="445"/>
      <c r="L42" s="445"/>
      <c r="M42" s="445"/>
      <c r="N42" s="445"/>
      <c r="O42" s="445"/>
      <c r="P42" s="435"/>
    </row>
    <row r="43" spans="1:16" ht="12.75">
      <c r="A43" s="444"/>
      <c r="B43" s="445"/>
      <c r="C43" s="445"/>
      <c r="D43" s="445"/>
      <c r="E43" s="445"/>
      <c r="F43" s="445"/>
      <c r="H43" s="445"/>
      <c r="I43" s="445"/>
      <c r="J43" s="445"/>
      <c r="K43" s="445"/>
      <c r="L43" s="445"/>
      <c r="M43" s="445"/>
      <c r="N43" s="445"/>
      <c r="O43" s="445"/>
      <c r="P43" s="435"/>
    </row>
    <row r="44" spans="1:16" ht="12.75">
      <c r="A44" s="444" t="s">
        <v>540</v>
      </c>
      <c r="B44" s="445"/>
      <c r="C44" s="445"/>
      <c r="D44" s="445"/>
      <c r="E44" s="445"/>
      <c r="F44" s="445"/>
      <c r="H44" s="445"/>
      <c r="I44" s="445"/>
      <c r="J44" s="445"/>
      <c r="K44" s="445"/>
      <c r="L44" s="445"/>
      <c r="M44" s="445"/>
      <c r="N44" s="445"/>
      <c r="O44" s="445"/>
      <c r="P44" s="435"/>
    </row>
    <row r="45" spans="1:15" ht="12.75">
      <c r="A45" s="444" t="s">
        <v>541</v>
      </c>
      <c r="B45" s="445"/>
      <c r="C45" s="445"/>
      <c r="D45" s="445"/>
      <c r="E45" s="445"/>
      <c r="F45" s="445"/>
      <c r="H45" s="445"/>
      <c r="I45" s="445"/>
      <c r="J45" s="445"/>
      <c r="K45" s="445"/>
      <c r="L45" s="445"/>
      <c r="M45" s="445"/>
      <c r="N45" s="445"/>
      <c r="O45" s="445"/>
    </row>
    <row r="46" spans="1:15" ht="12.75">
      <c r="A46" s="444"/>
      <c r="O46" s="445"/>
    </row>
    <row r="47" spans="1:15" ht="12.75">
      <c r="A47" s="444"/>
      <c r="O47" s="445"/>
    </row>
    <row r="48" spans="1:15" ht="12.75">
      <c r="A48" s="444"/>
      <c r="O48" s="443"/>
    </row>
    <row r="49" spans="1:15" ht="12.75">
      <c r="A49" s="444"/>
      <c r="O49" s="443"/>
    </row>
    <row r="50" spans="1:15" ht="12.75">
      <c r="A50" s="444"/>
      <c r="O50" s="443"/>
    </row>
    <row r="51" spans="1:15" ht="12.75">
      <c r="A51" s="444"/>
      <c r="O51" s="443"/>
    </row>
    <row r="52" spans="1:15" ht="12.75">
      <c r="A52" s="444"/>
      <c r="O52" s="443"/>
    </row>
    <row r="53" spans="1:15" ht="12.75">
      <c r="A53" s="444"/>
      <c r="O53" s="443"/>
    </row>
    <row r="54" spans="1:15" ht="12.75">
      <c r="A54" s="444"/>
      <c r="O54" s="443"/>
    </row>
    <row r="55" spans="1:15" ht="12.75">
      <c r="A55" s="444"/>
      <c r="O55" s="443"/>
    </row>
    <row r="56" spans="1:15" ht="12.75">
      <c r="A56" s="444"/>
      <c r="O56" s="443"/>
    </row>
    <row r="57" spans="1:15" ht="12.75">
      <c r="A57" s="444"/>
      <c r="O57" s="443"/>
    </row>
    <row r="58" spans="1:15" ht="12.75">
      <c r="A58" s="444"/>
      <c r="O58" s="443"/>
    </row>
    <row r="59" spans="1:15" ht="12.75">
      <c r="A59" s="444"/>
      <c r="O59" s="443"/>
    </row>
    <row r="60" spans="1:15" ht="12.75">
      <c r="A60" s="444"/>
      <c r="O60" s="443"/>
    </row>
    <row r="61" spans="1:15" ht="12.75">
      <c r="A61" s="444"/>
      <c r="O61" s="443"/>
    </row>
    <row r="62" spans="1:15" ht="12.75">
      <c r="A62" s="444"/>
      <c r="O62" s="443"/>
    </row>
    <row r="63" spans="1:15" ht="12.75">
      <c r="A63" s="444"/>
      <c r="O63" s="443"/>
    </row>
    <row r="64" spans="1:15" ht="12.75">
      <c r="A64" s="444"/>
      <c r="O64" s="443"/>
    </row>
    <row r="65" spans="1:15" ht="12.75">
      <c r="A65" s="444"/>
      <c r="O65" s="443"/>
    </row>
    <row r="66" spans="1:15" ht="12.75">
      <c r="A66" s="444"/>
      <c r="O66" s="443"/>
    </row>
    <row r="67" spans="1:15" ht="12.75">
      <c r="A67" s="444"/>
      <c r="O67" s="443"/>
    </row>
    <row r="68" spans="1:15" ht="12.75">
      <c r="A68" s="444"/>
      <c r="O68" s="443"/>
    </row>
    <row r="69" spans="1:15" ht="12.75">
      <c r="A69" s="444"/>
      <c r="O69" s="443"/>
    </row>
    <row r="70" spans="1:15" ht="12.75">
      <c r="A70" s="444"/>
      <c r="O70" s="443"/>
    </row>
    <row r="71" spans="1:15" ht="12.75">
      <c r="A71" s="444"/>
      <c r="O71" s="443"/>
    </row>
    <row r="72" spans="1:15" ht="12.75">
      <c r="A72" s="444"/>
      <c r="O72" s="443"/>
    </row>
    <row r="73" spans="1:15" ht="12.75">
      <c r="A73" s="444"/>
      <c r="O73" s="443"/>
    </row>
    <row r="74" spans="1:15" ht="12.75">
      <c r="A74" s="444"/>
      <c r="O74" s="443"/>
    </row>
    <row r="75" spans="1:15" ht="12.75">
      <c r="A75" s="444"/>
      <c r="O75" s="443"/>
    </row>
    <row r="76" spans="1:15" ht="12.75">
      <c r="A76" s="444"/>
      <c r="O76" s="443"/>
    </row>
    <row r="77" spans="1:15" ht="12.75">
      <c r="A77" s="444"/>
      <c r="O77" s="443"/>
    </row>
    <row r="78" spans="1:15" ht="12.75">
      <c r="A78" s="444"/>
      <c r="O78" s="443"/>
    </row>
    <row r="79" spans="1:15" ht="12.75">
      <c r="A79" s="444"/>
      <c r="O79" s="443"/>
    </row>
    <row r="80" spans="1:15" ht="12.75">
      <c r="A80" s="444"/>
      <c r="O80" s="443"/>
    </row>
    <row r="81" spans="1:15" ht="12.75">
      <c r="A81" s="444"/>
      <c r="O81" s="443"/>
    </row>
    <row r="82" spans="1:15" ht="12.75">
      <c r="A82" s="444"/>
      <c r="O82" s="443"/>
    </row>
    <row r="83" spans="1:15" ht="12.75">
      <c r="A83" s="444"/>
      <c r="O83" s="443"/>
    </row>
    <row r="84" spans="1:15" ht="12.75">
      <c r="A84" s="444"/>
      <c r="O84" s="443"/>
    </row>
    <row r="85" spans="1:15" ht="12.75">
      <c r="A85" s="444"/>
      <c r="O85" s="443"/>
    </row>
    <row r="86" spans="1:15" ht="12.75">
      <c r="A86" s="444"/>
      <c r="O86" s="443"/>
    </row>
    <row r="87" spans="1:15" ht="12.75">
      <c r="A87" s="444"/>
      <c r="O87" s="443"/>
    </row>
    <row r="88" spans="1:15" ht="12.75">
      <c r="A88" s="444"/>
      <c r="O88" s="443"/>
    </row>
    <row r="89" spans="1:15" ht="12.75">
      <c r="A89" s="444"/>
      <c r="O89" s="443"/>
    </row>
    <row r="90" spans="1:15" ht="12.75">
      <c r="A90" s="444"/>
      <c r="O90" s="443"/>
    </row>
    <row r="91" spans="1:15" ht="12.75">
      <c r="A91" s="444"/>
      <c r="O91" s="443"/>
    </row>
    <row r="92" spans="1:15" ht="12.75">
      <c r="A92" s="444"/>
      <c r="O92" s="443"/>
    </row>
    <row r="93" spans="1:15" ht="12.75">
      <c r="A93" s="444"/>
      <c r="O93" s="443"/>
    </row>
    <row r="94" spans="1:15" ht="12.75">
      <c r="A94" s="444"/>
      <c r="O94" s="443"/>
    </row>
    <row r="95" spans="1:15" ht="12.75">
      <c r="A95" s="444"/>
      <c r="O95" s="443"/>
    </row>
    <row r="96" spans="1:15" ht="12.75">
      <c r="A96" s="444"/>
      <c r="O96" s="443"/>
    </row>
    <row r="97" spans="1:15" ht="12.75">
      <c r="A97" s="444"/>
      <c r="O97" s="443"/>
    </row>
    <row r="98" spans="1:15" ht="12.75">
      <c r="A98" s="444"/>
      <c r="O98" s="443"/>
    </row>
    <row r="99" spans="1:15" ht="12.75">
      <c r="A99" s="444"/>
      <c r="O99" s="443"/>
    </row>
    <row r="100" spans="1:15" ht="12.75">
      <c r="A100" s="444"/>
      <c r="O100" s="443"/>
    </row>
    <row r="101" spans="1:15" ht="12.75">
      <c r="A101" s="444"/>
      <c r="O101" s="443"/>
    </row>
    <row r="102" spans="1:15" ht="12.75">
      <c r="A102" s="444"/>
      <c r="O102" s="443"/>
    </row>
    <row r="103" spans="1:15" ht="12.75">
      <c r="A103" s="444"/>
      <c r="O103" s="443"/>
    </row>
    <row r="104" spans="1:15" ht="12.75">
      <c r="A104" s="444"/>
      <c r="O104" s="443"/>
    </row>
    <row r="105" spans="1:15" ht="12.75">
      <c r="A105" s="444"/>
      <c r="O105" s="443"/>
    </row>
    <row r="106" spans="1:15" ht="12.75">
      <c r="A106" s="444"/>
      <c r="O106" s="443"/>
    </row>
    <row r="107" spans="1:15" ht="12.75">
      <c r="A107" s="444"/>
      <c r="O107" s="443"/>
    </row>
    <row r="108" spans="1:15" ht="12.75">
      <c r="A108" s="444"/>
      <c r="O108" s="443"/>
    </row>
    <row r="109" spans="1:15" ht="12.75">
      <c r="A109" s="444"/>
      <c r="O109" s="443"/>
    </row>
    <row r="110" spans="1:15" ht="12.75">
      <c r="A110" s="444"/>
      <c r="O110" s="443"/>
    </row>
    <row r="111" spans="1:15" ht="12.75">
      <c r="A111" s="444"/>
      <c r="O111" s="443"/>
    </row>
    <row r="112" spans="1:15" ht="12.75">
      <c r="A112" s="444"/>
      <c r="O112" s="443"/>
    </row>
    <row r="113" spans="1:15" ht="12.75">
      <c r="A113" s="444"/>
      <c r="O113" s="443"/>
    </row>
    <row r="114" spans="1:15" ht="12.75">
      <c r="A114" s="444"/>
      <c r="O114" s="443"/>
    </row>
    <row r="115" spans="1:15" ht="12.75">
      <c r="A115" s="444"/>
      <c r="O115" s="443"/>
    </row>
    <row r="116" ht="12.75">
      <c r="A116" s="444"/>
    </row>
    <row r="117" ht="12.75">
      <c r="A117" s="444"/>
    </row>
    <row r="118" ht="12.75">
      <c r="A118" s="444"/>
    </row>
    <row r="119" ht="12.75">
      <c r="A119" s="444"/>
    </row>
    <row r="120" ht="12.75">
      <c r="A120" s="444"/>
    </row>
    <row r="121" ht="12.75">
      <c r="A121" s="444"/>
    </row>
    <row r="122" ht="12.75">
      <c r="A122" s="444"/>
    </row>
    <row r="123" ht="12.75">
      <c r="A123" s="444"/>
    </row>
    <row r="124" ht="12.75">
      <c r="A124" s="444"/>
    </row>
    <row r="125" spans="1:21" s="443" customFormat="1" ht="12.75">
      <c r="A125" s="444"/>
      <c r="O125" s="436"/>
      <c r="P125" s="436"/>
      <c r="Q125" s="436"/>
      <c r="R125" s="436"/>
      <c r="S125" s="436"/>
      <c r="T125" s="436"/>
      <c r="U125" s="436"/>
    </row>
    <row r="126" spans="1:21" s="443" customFormat="1" ht="12.75">
      <c r="A126" s="444"/>
      <c r="O126" s="436"/>
      <c r="P126" s="436"/>
      <c r="Q126" s="436"/>
      <c r="R126" s="436"/>
      <c r="S126" s="436"/>
      <c r="T126" s="436"/>
      <c r="U126" s="436"/>
    </row>
    <row r="127" spans="1:21" s="443" customFormat="1" ht="12.75">
      <c r="A127" s="444"/>
      <c r="O127" s="436"/>
      <c r="P127" s="436"/>
      <c r="Q127" s="436"/>
      <c r="R127" s="436"/>
      <c r="S127" s="436"/>
      <c r="T127" s="436"/>
      <c r="U127" s="436"/>
    </row>
    <row r="128" spans="1:21" s="443" customFormat="1" ht="12.75">
      <c r="A128" s="444"/>
      <c r="O128" s="436"/>
      <c r="P128" s="436"/>
      <c r="Q128" s="436"/>
      <c r="R128" s="436"/>
      <c r="S128" s="436"/>
      <c r="T128" s="436"/>
      <c r="U128" s="436"/>
    </row>
    <row r="129" spans="1:21" s="443" customFormat="1" ht="12.75">
      <c r="A129" s="444"/>
      <c r="O129" s="436"/>
      <c r="P129" s="436"/>
      <c r="Q129" s="436"/>
      <c r="R129" s="436"/>
      <c r="S129" s="436"/>
      <c r="T129" s="436"/>
      <c r="U129" s="436"/>
    </row>
    <row r="130" spans="1:21" s="443" customFormat="1" ht="12.75">
      <c r="A130" s="444"/>
      <c r="O130" s="436"/>
      <c r="P130" s="436"/>
      <c r="Q130" s="436"/>
      <c r="R130" s="436"/>
      <c r="S130" s="436"/>
      <c r="T130" s="436"/>
      <c r="U130" s="436"/>
    </row>
    <row r="131" spans="1:21" s="443" customFormat="1" ht="12.75">
      <c r="A131" s="444"/>
      <c r="O131" s="436"/>
      <c r="P131" s="436"/>
      <c r="Q131" s="436"/>
      <c r="R131" s="436"/>
      <c r="S131" s="436"/>
      <c r="T131" s="436"/>
      <c r="U131" s="436"/>
    </row>
    <row r="132" spans="1:21" s="443" customFormat="1" ht="12.75">
      <c r="A132" s="444"/>
      <c r="O132" s="436"/>
      <c r="P132" s="436"/>
      <c r="Q132" s="436"/>
      <c r="R132" s="436"/>
      <c r="S132" s="436"/>
      <c r="T132" s="436"/>
      <c r="U132" s="436"/>
    </row>
    <row r="133" spans="1:21" s="443" customFormat="1" ht="12.75">
      <c r="A133" s="444"/>
      <c r="O133" s="436"/>
      <c r="P133" s="436"/>
      <c r="Q133" s="436"/>
      <c r="R133" s="436"/>
      <c r="S133" s="436"/>
      <c r="T133" s="436"/>
      <c r="U133" s="436"/>
    </row>
    <row r="134" spans="1:21" s="443" customFormat="1" ht="12.75">
      <c r="A134" s="444"/>
      <c r="O134" s="436"/>
      <c r="P134" s="436"/>
      <c r="Q134" s="436"/>
      <c r="R134" s="436"/>
      <c r="S134" s="436"/>
      <c r="T134" s="436"/>
      <c r="U134" s="436"/>
    </row>
    <row r="135" spans="1:21" s="443" customFormat="1" ht="12.75">
      <c r="A135" s="444"/>
      <c r="O135" s="436"/>
      <c r="P135" s="436"/>
      <c r="Q135" s="436"/>
      <c r="R135" s="436"/>
      <c r="S135" s="436"/>
      <c r="T135" s="436"/>
      <c r="U135" s="436"/>
    </row>
    <row r="136" spans="1:21" s="443" customFormat="1" ht="12.75">
      <c r="A136" s="444"/>
      <c r="O136" s="436"/>
      <c r="P136" s="436"/>
      <c r="Q136" s="436"/>
      <c r="R136" s="436"/>
      <c r="S136" s="436"/>
      <c r="T136" s="436"/>
      <c r="U136" s="436"/>
    </row>
    <row r="137" spans="1:21" s="443" customFormat="1" ht="12.75">
      <c r="A137" s="444"/>
      <c r="O137" s="436"/>
      <c r="P137" s="436"/>
      <c r="Q137" s="436"/>
      <c r="R137" s="436"/>
      <c r="S137" s="436"/>
      <c r="T137" s="436"/>
      <c r="U137" s="436"/>
    </row>
    <row r="138" spans="1:21" s="443" customFormat="1" ht="12.75">
      <c r="A138" s="444"/>
      <c r="O138" s="436"/>
      <c r="P138" s="436"/>
      <c r="Q138" s="436"/>
      <c r="R138" s="436"/>
      <c r="S138" s="436"/>
      <c r="T138" s="436"/>
      <c r="U138" s="436"/>
    </row>
    <row r="139" spans="1:21" s="443" customFormat="1" ht="12.75">
      <c r="A139" s="444"/>
      <c r="O139" s="436"/>
      <c r="P139" s="436"/>
      <c r="Q139" s="436"/>
      <c r="R139" s="436"/>
      <c r="S139" s="436"/>
      <c r="T139" s="436"/>
      <c r="U139" s="436"/>
    </row>
    <row r="140" spans="1:21" s="443" customFormat="1" ht="12.75">
      <c r="A140" s="444"/>
      <c r="O140" s="436"/>
      <c r="P140" s="436"/>
      <c r="Q140" s="436"/>
      <c r="R140" s="436"/>
      <c r="S140" s="436"/>
      <c r="T140" s="436"/>
      <c r="U140" s="436"/>
    </row>
    <row r="141" spans="1:21" s="443" customFormat="1" ht="12.75">
      <c r="A141" s="444"/>
      <c r="O141" s="436"/>
      <c r="P141" s="436"/>
      <c r="Q141" s="436"/>
      <c r="R141" s="436"/>
      <c r="S141" s="436"/>
      <c r="T141" s="436"/>
      <c r="U141" s="436"/>
    </row>
    <row r="142" spans="1:21" s="443" customFormat="1" ht="12.75">
      <c r="A142" s="444"/>
      <c r="O142" s="436"/>
      <c r="P142" s="436"/>
      <c r="Q142" s="436"/>
      <c r="R142" s="436"/>
      <c r="S142" s="436"/>
      <c r="T142" s="436"/>
      <c r="U142" s="436"/>
    </row>
    <row r="143" spans="1:21" s="443" customFormat="1" ht="12.75">
      <c r="A143" s="444"/>
      <c r="O143" s="436"/>
      <c r="P143" s="436"/>
      <c r="Q143" s="436"/>
      <c r="R143" s="436"/>
      <c r="S143" s="436"/>
      <c r="T143" s="436"/>
      <c r="U143" s="436"/>
    </row>
    <row r="144" spans="1:21" s="443" customFormat="1" ht="12.75">
      <c r="A144" s="444"/>
      <c r="O144" s="436"/>
      <c r="P144" s="436"/>
      <c r="Q144" s="436"/>
      <c r="R144" s="436"/>
      <c r="S144" s="436"/>
      <c r="T144" s="436"/>
      <c r="U144" s="436"/>
    </row>
    <row r="145" spans="1:21" s="443" customFormat="1" ht="12.75">
      <c r="A145" s="444"/>
      <c r="O145" s="436"/>
      <c r="P145" s="436"/>
      <c r="Q145" s="436"/>
      <c r="R145" s="436"/>
      <c r="S145" s="436"/>
      <c r="T145" s="436"/>
      <c r="U145" s="436"/>
    </row>
    <row r="146" spans="1:21" s="443" customFormat="1" ht="12.75">
      <c r="A146" s="444"/>
      <c r="O146" s="436"/>
      <c r="P146" s="436"/>
      <c r="Q146" s="436"/>
      <c r="R146" s="436"/>
      <c r="S146" s="436"/>
      <c r="T146" s="436"/>
      <c r="U146" s="436"/>
    </row>
    <row r="147" spans="1:21" s="443" customFormat="1" ht="12.75">
      <c r="A147" s="444"/>
      <c r="O147" s="436"/>
      <c r="P147" s="436"/>
      <c r="Q147" s="436"/>
      <c r="R147" s="436"/>
      <c r="S147" s="436"/>
      <c r="T147" s="436"/>
      <c r="U147" s="436"/>
    </row>
    <row r="148" spans="1:21" s="443" customFormat="1" ht="12.75">
      <c r="A148" s="444"/>
      <c r="O148" s="436"/>
      <c r="P148" s="436"/>
      <c r="Q148" s="436"/>
      <c r="R148" s="436"/>
      <c r="S148" s="436"/>
      <c r="T148" s="436"/>
      <c r="U148" s="436"/>
    </row>
    <row r="149" spans="1:21" s="443" customFormat="1" ht="12.75">
      <c r="A149" s="444"/>
      <c r="O149" s="436"/>
      <c r="P149" s="436"/>
      <c r="Q149" s="436"/>
      <c r="R149" s="436"/>
      <c r="S149" s="436"/>
      <c r="T149" s="436"/>
      <c r="U149" s="436"/>
    </row>
    <row r="150" spans="1:21" s="443" customFormat="1" ht="12.75">
      <c r="A150" s="444"/>
      <c r="O150" s="436"/>
      <c r="P150" s="436"/>
      <c r="Q150" s="436"/>
      <c r="R150" s="436"/>
      <c r="S150" s="436"/>
      <c r="T150" s="436"/>
      <c r="U150" s="436"/>
    </row>
    <row r="151" spans="1:21" s="443" customFormat="1" ht="12.75">
      <c r="A151" s="444"/>
      <c r="O151" s="436"/>
      <c r="P151" s="436"/>
      <c r="Q151" s="436"/>
      <c r="R151" s="436"/>
      <c r="S151" s="436"/>
      <c r="T151" s="436"/>
      <c r="U151" s="436"/>
    </row>
    <row r="152" spans="1:21" s="443" customFormat="1" ht="12.75">
      <c r="A152" s="444"/>
      <c r="O152" s="436"/>
      <c r="P152" s="436"/>
      <c r="Q152" s="436"/>
      <c r="R152" s="436"/>
      <c r="S152" s="436"/>
      <c r="T152" s="436"/>
      <c r="U152" s="436"/>
    </row>
    <row r="153" spans="1:21" s="443" customFormat="1" ht="12.75">
      <c r="A153" s="444"/>
      <c r="O153" s="436"/>
      <c r="P153" s="436"/>
      <c r="Q153" s="436"/>
      <c r="R153" s="436"/>
      <c r="S153" s="436"/>
      <c r="T153" s="436"/>
      <c r="U153" s="436"/>
    </row>
    <row r="154" spans="1:21" s="443" customFormat="1" ht="12.75">
      <c r="A154" s="444"/>
      <c r="O154" s="436"/>
      <c r="P154" s="436"/>
      <c r="Q154" s="436"/>
      <c r="R154" s="436"/>
      <c r="S154" s="436"/>
      <c r="T154" s="436"/>
      <c r="U154" s="436"/>
    </row>
    <row r="155" spans="1:21" s="443" customFormat="1" ht="12.75">
      <c r="A155" s="444"/>
      <c r="O155" s="436"/>
      <c r="P155" s="436"/>
      <c r="Q155" s="436"/>
      <c r="R155" s="436"/>
      <c r="S155" s="436"/>
      <c r="T155" s="436"/>
      <c r="U155" s="436"/>
    </row>
    <row r="156" spans="1:21" s="443" customFormat="1" ht="12.75">
      <c r="A156" s="444"/>
      <c r="O156" s="436"/>
      <c r="P156" s="436"/>
      <c r="Q156" s="436"/>
      <c r="R156" s="436"/>
      <c r="S156" s="436"/>
      <c r="T156" s="436"/>
      <c r="U156" s="436"/>
    </row>
    <row r="157" spans="1:21" s="443" customFormat="1" ht="12.75">
      <c r="A157" s="444"/>
      <c r="O157" s="436"/>
      <c r="P157" s="436"/>
      <c r="Q157" s="436"/>
      <c r="R157" s="436"/>
      <c r="S157" s="436"/>
      <c r="T157" s="436"/>
      <c r="U157" s="436"/>
    </row>
    <row r="158" spans="1:21" s="443" customFormat="1" ht="12.75">
      <c r="A158" s="444"/>
      <c r="O158" s="436"/>
      <c r="P158" s="436"/>
      <c r="Q158" s="436"/>
      <c r="R158" s="436"/>
      <c r="S158" s="436"/>
      <c r="T158" s="436"/>
      <c r="U158" s="436"/>
    </row>
    <row r="159" spans="1:21" s="443" customFormat="1" ht="12.75">
      <c r="A159" s="444"/>
      <c r="O159" s="436"/>
      <c r="P159" s="436"/>
      <c r="Q159" s="436"/>
      <c r="R159" s="436"/>
      <c r="S159" s="436"/>
      <c r="T159" s="436"/>
      <c r="U159" s="436"/>
    </row>
    <row r="160" spans="1:21" s="443" customFormat="1" ht="12.75">
      <c r="A160" s="444"/>
      <c r="O160" s="436"/>
      <c r="P160" s="436"/>
      <c r="Q160" s="436"/>
      <c r="R160" s="436"/>
      <c r="S160" s="436"/>
      <c r="T160" s="436"/>
      <c r="U160" s="436"/>
    </row>
    <row r="161" spans="1:21" s="443" customFormat="1" ht="12.75">
      <c r="A161" s="444"/>
      <c r="O161" s="436"/>
      <c r="P161" s="436"/>
      <c r="Q161" s="436"/>
      <c r="R161" s="436"/>
      <c r="S161" s="436"/>
      <c r="T161" s="436"/>
      <c r="U161" s="436"/>
    </row>
    <row r="162" spans="1:21" s="443" customFormat="1" ht="12.75">
      <c r="A162" s="444"/>
      <c r="O162" s="436"/>
      <c r="P162" s="436"/>
      <c r="Q162" s="436"/>
      <c r="R162" s="436"/>
      <c r="S162" s="436"/>
      <c r="T162" s="436"/>
      <c r="U162" s="436"/>
    </row>
    <row r="163" spans="1:21" s="443" customFormat="1" ht="12.75">
      <c r="A163" s="444"/>
      <c r="O163" s="436"/>
      <c r="P163" s="436"/>
      <c r="Q163" s="436"/>
      <c r="R163" s="436"/>
      <c r="S163" s="436"/>
      <c r="T163" s="436"/>
      <c r="U163" s="436"/>
    </row>
    <row r="164" spans="1:21" s="443" customFormat="1" ht="12.75">
      <c r="A164" s="444"/>
      <c r="O164" s="436"/>
      <c r="P164" s="436"/>
      <c r="Q164" s="436"/>
      <c r="R164" s="436"/>
      <c r="S164" s="436"/>
      <c r="T164" s="436"/>
      <c r="U164" s="436"/>
    </row>
    <row r="165" spans="1:21" s="443" customFormat="1" ht="12.75">
      <c r="A165" s="444"/>
      <c r="O165" s="436"/>
      <c r="P165" s="436"/>
      <c r="Q165" s="436"/>
      <c r="R165" s="436"/>
      <c r="S165" s="436"/>
      <c r="T165" s="436"/>
      <c r="U165" s="436"/>
    </row>
    <row r="166" spans="1:21" s="443" customFormat="1" ht="12.75">
      <c r="A166" s="444"/>
      <c r="O166" s="436"/>
      <c r="P166" s="436"/>
      <c r="Q166" s="436"/>
      <c r="R166" s="436"/>
      <c r="S166" s="436"/>
      <c r="T166" s="436"/>
      <c r="U166" s="436"/>
    </row>
    <row r="167" spans="1:21" s="443" customFormat="1" ht="12.75">
      <c r="A167" s="444"/>
      <c r="O167" s="436"/>
      <c r="P167" s="436"/>
      <c r="Q167" s="436"/>
      <c r="R167" s="436"/>
      <c r="S167" s="436"/>
      <c r="T167" s="436"/>
      <c r="U167" s="436"/>
    </row>
    <row r="168" spans="1:21" s="443" customFormat="1" ht="12.75">
      <c r="A168" s="444"/>
      <c r="O168" s="436"/>
      <c r="P168" s="436"/>
      <c r="Q168" s="436"/>
      <c r="R168" s="436"/>
      <c r="S168" s="436"/>
      <c r="T168" s="436"/>
      <c r="U168" s="436"/>
    </row>
    <row r="169" spans="1:21" s="443" customFormat="1" ht="12.75">
      <c r="A169" s="444"/>
      <c r="O169" s="436"/>
      <c r="P169" s="436"/>
      <c r="Q169" s="436"/>
      <c r="R169" s="436"/>
      <c r="S169" s="436"/>
      <c r="T169" s="436"/>
      <c r="U169" s="436"/>
    </row>
    <row r="170" spans="1:21" s="443" customFormat="1" ht="12.75">
      <c r="A170" s="444"/>
      <c r="O170" s="436"/>
      <c r="P170" s="436"/>
      <c r="Q170" s="436"/>
      <c r="R170" s="436"/>
      <c r="S170" s="436"/>
      <c r="T170" s="436"/>
      <c r="U170" s="436"/>
    </row>
    <row r="171" spans="1:21" s="443" customFormat="1" ht="12.75">
      <c r="A171" s="444"/>
      <c r="O171" s="436"/>
      <c r="P171" s="436"/>
      <c r="Q171" s="436"/>
      <c r="R171" s="436"/>
      <c r="S171" s="436"/>
      <c r="T171" s="436"/>
      <c r="U171" s="436"/>
    </row>
    <row r="172" spans="1:21" s="443" customFormat="1" ht="12.75">
      <c r="A172" s="444"/>
      <c r="O172" s="436"/>
      <c r="P172" s="436"/>
      <c r="Q172" s="436"/>
      <c r="R172" s="436"/>
      <c r="S172" s="436"/>
      <c r="T172" s="436"/>
      <c r="U172" s="436"/>
    </row>
    <row r="173" spans="1:21" s="443" customFormat="1" ht="12.75">
      <c r="A173" s="444"/>
      <c r="O173" s="436"/>
      <c r="P173" s="436"/>
      <c r="Q173" s="436"/>
      <c r="R173" s="436"/>
      <c r="S173" s="436"/>
      <c r="T173" s="436"/>
      <c r="U173" s="436"/>
    </row>
    <row r="174" spans="1:21" s="443" customFormat="1" ht="12.75">
      <c r="A174" s="444"/>
      <c r="O174" s="436"/>
      <c r="P174" s="436"/>
      <c r="Q174" s="436"/>
      <c r="R174" s="436"/>
      <c r="S174" s="436"/>
      <c r="T174" s="436"/>
      <c r="U174" s="436"/>
    </row>
    <row r="175" spans="1:21" s="443" customFormat="1" ht="12.75">
      <c r="A175" s="444"/>
      <c r="O175" s="436"/>
      <c r="P175" s="436"/>
      <c r="Q175" s="436"/>
      <c r="R175" s="436"/>
      <c r="S175" s="436"/>
      <c r="T175" s="436"/>
      <c r="U175" s="436"/>
    </row>
    <row r="176" spans="1:21" s="443" customFormat="1" ht="12.75">
      <c r="A176" s="444"/>
      <c r="O176" s="436"/>
      <c r="P176" s="436"/>
      <c r="Q176" s="436"/>
      <c r="R176" s="436"/>
      <c r="S176" s="436"/>
      <c r="T176" s="436"/>
      <c r="U176" s="436"/>
    </row>
    <row r="177" spans="1:21" s="443" customFormat="1" ht="12.75">
      <c r="A177" s="444"/>
      <c r="O177" s="436"/>
      <c r="P177" s="436"/>
      <c r="Q177" s="436"/>
      <c r="R177" s="436"/>
      <c r="S177" s="436"/>
      <c r="T177" s="436"/>
      <c r="U177" s="436"/>
    </row>
    <row r="178" spans="1:21" s="443" customFormat="1" ht="12.75">
      <c r="A178" s="444"/>
      <c r="O178" s="436"/>
      <c r="P178" s="436"/>
      <c r="Q178" s="436"/>
      <c r="R178" s="436"/>
      <c r="S178" s="436"/>
      <c r="T178" s="436"/>
      <c r="U178" s="436"/>
    </row>
    <row r="179" spans="1:21" s="443" customFormat="1" ht="12.75">
      <c r="A179" s="444"/>
      <c r="O179" s="436"/>
      <c r="P179" s="436"/>
      <c r="Q179" s="436"/>
      <c r="R179" s="436"/>
      <c r="S179" s="436"/>
      <c r="T179" s="436"/>
      <c r="U179" s="436"/>
    </row>
    <row r="180" spans="1:21" s="443" customFormat="1" ht="12.75">
      <c r="A180" s="444"/>
      <c r="O180" s="436"/>
      <c r="P180" s="436"/>
      <c r="Q180" s="436"/>
      <c r="R180" s="436"/>
      <c r="S180" s="436"/>
      <c r="T180" s="436"/>
      <c r="U180" s="436"/>
    </row>
    <row r="181" spans="1:21" s="443" customFormat="1" ht="12.75">
      <c r="A181" s="444"/>
      <c r="O181" s="436"/>
      <c r="P181" s="436"/>
      <c r="Q181" s="436"/>
      <c r="R181" s="436"/>
      <c r="S181" s="436"/>
      <c r="T181" s="436"/>
      <c r="U181" s="436"/>
    </row>
    <row r="182" spans="1:21" s="443" customFormat="1" ht="12.75">
      <c r="A182" s="444"/>
      <c r="O182" s="436"/>
      <c r="P182" s="436"/>
      <c r="Q182" s="436"/>
      <c r="R182" s="436"/>
      <c r="S182" s="436"/>
      <c r="T182" s="436"/>
      <c r="U182" s="436"/>
    </row>
    <row r="183" spans="1:21" s="443" customFormat="1" ht="12.75">
      <c r="A183" s="444"/>
      <c r="O183" s="436"/>
      <c r="P183" s="436"/>
      <c r="Q183" s="436"/>
      <c r="R183" s="436"/>
      <c r="S183" s="436"/>
      <c r="T183" s="436"/>
      <c r="U183" s="436"/>
    </row>
    <row r="184" spans="1:21" s="443" customFormat="1" ht="12.75">
      <c r="A184" s="444"/>
      <c r="O184" s="436"/>
      <c r="P184" s="436"/>
      <c r="Q184" s="436"/>
      <c r="R184" s="436"/>
      <c r="S184" s="436"/>
      <c r="T184" s="436"/>
      <c r="U184" s="436"/>
    </row>
    <row r="185" spans="1:21" s="443" customFormat="1" ht="12.75">
      <c r="A185" s="444"/>
      <c r="O185" s="436"/>
      <c r="P185" s="436"/>
      <c r="Q185" s="436"/>
      <c r="R185" s="436"/>
      <c r="S185" s="436"/>
      <c r="T185" s="436"/>
      <c r="U185" s="436"/>
    </row>
    <row r="186" spans="1:21" s="443" customFormat="1" ht="12.75">
      <c r="A186" s="444"/>
      <c r="O186" s="436"/>
      <c r="P186" s="436"/>
      <c r="Q186" s="436"/>
      <c r="R186" s="436"/>
      <c r="S186" s="436"/>
      <c r="T186" s="436"/>
      <c r="U186" s="436"/>
    </row>
    <row r="187" spans="1:21" s="443" customFormat="1" ht="12.75">
      <c r="A187" s="444"/>
      <c r="O187" s="436"/>
      <c r="P187" s="436"/>
      <c r="Q187" s="436"/>
      <c r="R187" s="436"/>
      <c r="S187" s="436"/>
      <c r="T187" s="436"/>
      <c r="U187" s="436"/>
    </row>
    <row r="188" spans="1:21" s="443" customFormat="1" ht="12.75">
      <c r="A188" s="444"/>
      <c r="O188" s="436"/>
      <c r="P188" s="436"/>
      <c r="Q188" s="436"/>
      <c r="R188" s="436"/>
      <c r="S188" s="436"/>
      <c r="T188" s="436"/>
      <c r="U188" s="436"/>
    </row>
    <row r="189" spans="1:21" s="443" customFormat="1" ht="12.75">
      <c r="A189" s="444"/>
      <c r="O189" s="436"/>
      <c r="P189" s="436"/>
      <c r="Q189" s="436"/>
      <c r="R189" s="436"/>
      <c r="S189" s="436"/>
      <c r="T189" s="436"/>
      <c r="U189" s="436"/>
    </row>
    <row r="190" spans="1:21" s="443" customFormat="1" ht="12.75">
      <c r="A190" s="444"/>
      <c r="O190" s="436"/>
      <c r="P190" s="436"/>
      <c r="Q190" s="436"/>
      <c r="R190" s="436"/>
      <c r="S190" s="436"/>
      <c r="T190" s="436"/>
      <c r="U190" s="436"/>
    </row>
    <row r="191" spans="1:21" s="443" customFormat="1" ht="12.75">
      <c r="A191" s="444"/>
      <c r="O191" s="436"/>
      <c r="P191" s="436"/>
      <c r="Q191" s="436"/>
      <c r="R191" s="436"/>
      <c r="S191" s="436"/>
      <c r="T191" s="436"/>
      <c r="U191" s="436"/>
    </row>
    <row r="192" spans="1:21" s="443" customFormat="1" ht="12.75">
      <c r="A192" s="444"/>
      <c r="O192" s="436"/>
      <c r="P192" s="436"/>
      <c r="Q192" s="436"/>
      <c r="R192" s="436"/>
      <c r="S192" s="436"/>
      <c r="T192" s="436"/>
      <c r="U192" s="436"/>
    </row>
    <row r="193" spans="1:21" s="443" customFormat="1" ht="12.75">
      <c r="A193" s="444"/>
      <c r="O193" s="436"/>
      <c r="P193" s="436"/>
      <c r="Q193" s="436"/>
      <c r="R193" s="436"/>
      <c r="S193" s="436"/>
      <c r="T193" s="436"/>
      <c r="U193" s="436"/>
    </row>
    <row r="194" spans="1:21" s="443" customFormat="1" ht="12.75">
      <c r="A194" s="444"/>
      <c r="O194" s="436"/>
      <c r="P194" s="436"/>
      <c r="Q194" s="436"/>
      <c r="R194" s="436"/>
      <c r="S194" s="436"/>
      <c r="T194" s="436"/>
      <c r="U194" s="436"/>
    </row>
    <row r="195" spans="1:21" s="443" customFormat="1" ht="12.75">
      <c r="A195" s="444"/>
      <c r="O195" s="436"/>
      <c r="P195" s="436"/>
      <c r="Q195" s="436"/>
      <c r="R195" s="436"/>
      <c r="S195" s="436"/>
      <c r="T195" s="436"/>
      <c r="U195" s="436"/>
    </row>
    <row r="196" spans="1:21" s="443" customFormat="1" ht="12.75">
      <c r="A196" s="444"/>
      <c r="O196" s="436"/>
      <c r="P196" s="436"/>
      <c r="Q196" s="436"/>
      <c r="R196" s="436"/>
      <c r="S196" s="436"/>
      <c r="T196" s="436"/>
      <c r="U196" s="436"/>
    </row>
    <row r="197" spans="1:21" s="443" customFormat="1" ht="12.75">
      <c r="A197" s="444"/>
      <c r="O197" s="436"/>
      <c r="P197" s="436"/>
      <c r="Q197" s="436"/>
      <c r="R197" s="436"/>
      <c r="S197" s="436"/>
      <c r="T197" s="436"/>
      <c r="U197" s="436"/>
    </row>
    <row r="198" spans="1:21" s="443" customFormat="1" ht="12.75">
      <c r="A198" s="444"/>
      <c r="O198" s="436"/>
      <c r="P198" s="436"/>
      <c r="Q198" s="436"/>
      <c r="R198" s="436"/>
      <c r="S198" s="436"/>
      <c r="T198" s="436"/>
      <c r="U198" s="436"/>
    </row>
    <row r="199" spans="1:21" s="443" customFormat="1" ht="12.75">
      <c r="A199" s="444"/>
      <c r="O199" s="436"/>
      <c r="P199" s="436"/>
      <c r="Q199" s="436"/>
      <c r="R199" s="436"/>
      <c r="S199" s="436"/>
      <c r="T199" s="436"/>
      <c r="U199" s="436"/>
    </row>
    <row r="200" spans="1:21" s="443" customFormat="1" ht="12.75">
      <c r="A200" s="444"/>
      <c r="O200" s="436"/>
      <c r="P200" s="436"/>
      <c r="Q200" s="436"/>
      <c r="R200" s="436"/>
      <c r="S200" s="436"/>
      <c r="T200" s="436"/>
      <c r="U200" s="436"/>
    </row>
    <row r="201" spans="1:21" s="443" customFormat="1" ht="12.75">
      <c r="A201" s="444"/>
      <c r="O201" s="436"/>
      <c r="P201" s="436"/>
      <c r="Q201" s="436"/>
      <c r="R201" s="436"/>
      <c r="S201" s="436"/>
      <c r="T201" s="436"/>
      <c r="U201" s="436"/>
    </row>
    <row r="202" spans="1:21" s="443" customFormat="1" ht="12.75">
      <c r="A202" s="444"/>
      <c r="O202" s="436"/>
      <c r="P202" s="436"/>
      <c r="Q202" s="436"/>
      <c r="R202" s="436"/>
      <c r="S202" s="436"/>
      <c r="T202" s="436"/>
      <c r="U202" s="436"/>
    </row>
    <row r="203" spans="1:21" s="443" customFormat="1" ht="12.75">
      <c r="A203" s="444"/>
      <c r="O203" s="436"/>
      <c r="P203" s="436"/>
      <c r="Q203" s="436"/>
      <c r="R203" s="436"/>
      <c r="S203" s="436"/>
      <c r="T203" s="436"/>
      <c r="U203" s="436"/>
    </row>
    <row r="204" spans="1:21" s="443" customFormat="1" ht="12.75">
      <c r="A204" s="444"/>
      <c r="O204" s="436"/>
      <c r="P204" s="436"/>
      <c r="Q204" s="436"/>
      <c r="R204" s="436"/>
      <c r="S204" s="436"/>
      <c r="T204" s="436"/>
      <c r="U204" s="436"/>
    </row>
    <row r="205" spans="1:21" s="443" customFormat="1" ht="12.75">
      <c r="A205" s="444"/>
      <c r="O205" s="436"/>
      <c r="P205" s="436"/>
      <c r="Q205" s="436"/>
      <c r="R205" s="436"/>
      <c r="S205" s="436"/>
      <c r="T205" s="436"/>
      <c r="U205" s="436"/>
    </row>
    <row r="206" spans="1:21" s="443" customFormat="1" ht="12.75">
      <c r="A206" s="444"/>
      <c r="O206" s="436"/>
      <c r="P206" s="436"/>
      <c r="Q206" s="436"/>
      <c r="R206" s="436"/>
      <c r="S206" s="436"/>
      <c r="T206" s="436"/>
      <c r="U206" s="436"/>
    </row>
    <row r="207" spans="1:21" s="443" customFormat="1" ht="12.75">
      <c r="A207" s="444"/>
      <c r="O207" s="436"/>
      <c r="P207" s="436"/>
      <c r="Q207" s="436"/>
      <c r="R207" s="436"/>
      <c r="S207" s="436"/>
      <c r="T207" s="436"/>
      <c r="U207" s="436"/>
    </row>
    <row r="208" spans="1:21" s="443" customFormat="1" ht="12.75">
      <c r="A208" s="444"/>
      <c r="O208" s="436"/>
      <c r="P208" s="436"/>
      <c r="Q208" s="436"/>
      <c r="R208" s="436"/>
      <c r="S208" s="436"/>
      <c r="T208" s="436"/>
      <c r="U208" s="436"/>
    </row>
    <row r="209" spans="1:21" s="443" customFormat="1" ht="12.75">
      <c r="A209" s="444"/>
      <c r="O209" s="436"/>
      <c r="P209" s="436"/>
      <c r="Q209" s="436"/>
      <c r="R209" s="436"/>
      <c r="S209" s="436"/>
      <c r="T209" s="436"/>
      <c r="U209" s="436"/>
    </row>
  </sheetData>
  <sheetProtection/>
  <mergeCells count="7">
    <mergeCell ref="A1:O1"/>
    <mergeCell ref="A2:O2"/>
    <mergeCell ref="C5:J5"/>
    <mergeCell ref="C6:D6"/>
    <mergeCell ref="E6:F7"/>
    <mergeCell ref="G6:H7"/>
    <mergeCell ref="C7:D7"/>
  </mergeCells>
  <printOptions horizontalCentered="1"/>
  <pageMargins left="0.45" right="0.45" top="0.75" bottom="0.5" header="0.3" footer="0.3"/>
  <pageSetup fitToHeight="1" fitToWidth="1" horizontalDpi="600" verticalDpi="600" orientation="landscape" scale="71" r:id="rId1"/>
  <headerFooter>
    <oddHeader>&amp;R&amp;"Arial,Bold"Schedule 1
Page 1 of 2</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P28"/>
  <sheetViews>
    <sheetView zoomScalePageLayoutView="0" workbookViewId="0" topLeftCell="A1">
      <selection activeCell="A1" sqref="A1:O1"/>
    </sheetView>
  </sheetViews>
  <sheetFormatPr defaultColWidth="9.140625" defaultRowHeight="15"/>
  <cols>
    <col min="1" max="1" width="30.7109375" style="0" customWidth="1"/>
    <col min="2" max="5" width="10.00390625" style="0" customWidth="1"/>
    <col min="6" max="6" width="2.57421875" style="0" bestFit="1" customWidth="1"/>
    <col min="7" max="10" width="10.00390625" style="0" customWidth="1"/>
    <col min="11" max="11" width="2.421875" style="0" customWidth="1"/>
    <col min="12" max="15" width="10.00390625" style="0" customWidth="1"/>
    <col min="16" max="16" width="2.57421875" style="0" bestFit="1" customWidth="1"/>
  </cols>
  <sheetData>
    <row r="1" spans="1:15" ht="15">
      <c r="A1" s="535" t="s">
        <v>676</v>
      </c>
      <c r="B1" s="535"/>
      <c r="C1" s="535"/>
      <c r="D1" s="535"/>
      <c r="E1" s="535"/>
      <c r="F1" s="535"/>
      <c r="G1" s="535"/>
      <c r="H1" s="535"/>
      <c r="I1" s="535"/>
      <c r="J1" s="535"/>
      <c r="K1" s="535"/>
      <c r="L1" s="535"/>
      <c r="M1" s="535"/>
      <c r="N1" s="535"/>
      <c r="O1" s="535"/>
    </row>
    <row r="2" spans="1:15" ht="15">
      <c r="A2" s="535"/>
      <c r="B2" s="535"/>
      <c r="C2" s="535"/>
      <c r="D2" s="535"/>
      <c r="E2" s="535"/>
      <c r="F2" s="535"/>
      <c r="G2" s="535"/>
      <c r="H2" s="535"/>
      <c r="I2" s="535"/>
      <c r="J2" s="535"/>
      <c r="K2" s="535"/>
      <c r="L2" s="535"/>
      <c r="M2" s="535"/>
      <c r="N2" s="535"/>
      <c r="O2" s="535"/>
    </row>
    <row r="3" spans="1:15" ht="15">
      <c r="A3" s="225"/>
      <c r="B3" s="225"/>
      <c r="C3" s="225"/>
      <c r="D3" s="225"/>
      <c r="E3" s="225"/>
      <c r="F3" s="225"/>
      <c r="G3" s="225"/>
      <c r="H3" s="225"/>
      <c r="I3" s="225"/>
      <c r="J3" s="225"/>
      <c r="K3" s="225"/>
      <c r="L3" s="225"/>
      <c r="M3" s="225"/>
      <c r="N3" s="225"/>
      <c r="O3" s="225"/>
    </row>
    <row r="4" spans="1:15" ht="15">
      <c r="A4" s="233"/>
      <c r="B4" s="536" t="s">
        <v>787</v>
      </c>
      <c r="C4" s="536"/>
      <c r="D4" s="536"/>
      <c r="E4" s="536"/>
      <c r="F4" s="233"/>
      <c r="G4" s="536" t="s">
        <v>788</v>
      </c>
      <c r="H4" s="536"/>
      <c r="I4" s="536"/>
      <c r="J4" s="536"/>
      <c r="K4" s="233"/>
      <c r="L4" s="536" t="s">
        <v>789</v>
      </c>
      <c r="M4" s="536"/>
      <c r="N4" s="536"/>
      <c r="O4" s="536"/>
    </row>
    <row r="5" spans="1:15" ht="31.5" customHeight="1">
      <c r="A5" s="233" t="s">
        <v>57</v>
      </c>
      <c r="B5" s="233">
        <v>2009</v>
      </c>
      <c r="C5" s="233">
        <v>2008</v>
      </c>
      <c r="D5" s="233">
        <v>2007</v>
      </c>
      <c r="E5" s="475" t="s">
        <v>609</v>
      </c>
      <c r="F5" s="233"/>
      <c r="G5" s="233">
        <v>2009</v>
      </c>
      <c r="H5" s="233">
        <v>2008</v>
      </c>
      <c r="I5" s="233">
        <v>2007</v>
      </c>
      <c r="J5" s="475" t="s">
        <v>609</v>
      </c>
      <c r="K5" s="233"/>
      <c r="L5" s="233">
        <v>2009</v>
      </c>
      <c r="M5" s="233">
        <v>2008</v>
      </c>
      <c r="N5" s="233">
        <v>2007</v>
      </c>
      <c r="O5" s="475" t="s">
        <v>609</v>
      </c>
    </row>
    <row r="6" spans="1:15" ht="15">
      <c r="A6" s="233"/>
      <c r="B6" s="233"/>
      <c r="C6" s="233"/>
      <c r="D6" s="233"/>
      <c r="E6" s="233"/>
      <c r="F6" s="233"/>
      <c r="G6" s="233"/>
      <c r="H6" s="233"/>
      <c r="I6" s="233"/>
      <c r="J6" s="233"/>
      <c r="K6" s="233"/>
      <c r="L6" s="233"/>
      <c r="M6" s="233"/>
      <c r="N6" s="233"/>
      <c r="O6" s="233"/>
    </row>
    <row r="7" spans="1:15" ht="15">
      <c r="A7" s="485" t="s">
        <v>622</v>
      </c>
      <c r="B7" s="476">
        <v>3.3</v>
      </c>
      <c r="C7" s="476">
        <v>4.1</v>
      </c>
      <c r="D7" s="476">
        <v>4.3</v>
      </c>
      <c r="E7" s="476">
        <f aca="true" t="shared" si="0" ref="E7:E21">AVERAGE(B7:D7)</f>
        <v>3.9</v>
      </c>
      <c r="F7" s="476"/>
      <c r="G7" s="476">
        <v>5.5</v>
      </c>
      <c r="H7" s="476">
        <v>5.2</v>
      </c>
      <c r="I7" s="476">
        <v>4.7</v>
      </c>
      <c r="J7" s="476">
        <f>AVERAGE(G7:I7)</f>
        <v>5.133333333333333</v>
      </c>
      <c r="K7" s="476"/>
      <c r="L7" s="476">
        <v>20</v>
      </c>
      <c r="M7" s="476">
        <v>17.6</v>
      </c>
      <c r="N7" s="476">
        <v>21.3</v>
      </c>
      <c r="O7" s="477">
        <f aca="true" t="shared" si="1" ref="O7:O21">AVERAGE(L7:N7)</f>
        <v>19.633333333333336</v>
      </c>
    </row>
    <row r="8" spans="1:15" ht="15">
      <c r="A8" s="485" t="s">
        <v>623</v>
      </c>
      <c r="B8" s="478">
        <v>2.6</v>
      </c>
      <c r="C8" s="478">
        <v>3.2</v>
      </c>
      <c r="D8" s="478">
        <v>3.5</v>
      </c>
      <c r="E8" s="476">
        <f t="shared" si="0"/>
        <v>3.1</v>
      </c>
      <c r="F8" s="478"/>
      <c r="G8" s="478">
        <v>4.5</v>
      </c>
      <c r="H8" s="478">
        <v>4.6</v>
      </c>
      <c r="I8" s="478">
        <v>4.5</v>
      </c>
      <c r="J8" s="476">
        <f aca="true" t="shared" si="2" ref="J8:J21">AVERAGE(G8:I8)</f>
        <v>4.533333333333333</v>
      </c>
      <c r="K8" s="478"/>
      <c r="L8" s="478">
        <v>22.7</v>
      </c>
      <c r="M8" s="478">
        <v>20</v>
      </c>
      <c r="N8" s="478">
        <v>23.3</v>
      </c>
      <c r="O8" s="477">
        <f t="shared" si="1"/>
        <v>22</v>
      </c>
    </row>
    <row r="9" spans="1:16" ht="15">
      <c r="A9" s="485" t="s">
        <v>624</v>
      </c>
      <c r="B9" s="478">
        <v>3.2</v>
      </c>
      <c r="C9" s="478">
        <v>3.4</v>
      </c>
      <c r="D9" s="478">
        <v>1.9</v>
      </c>
      <c r="E9" s="476">
        <f t="shared" si="0"/>
        <v>2.8333333333333335</v>
      </c>
      <c r="F9" s="506" t="s">
        <v>546</v>
      </c>
      <c r="G9" s="478"/>
      <c r="H9" s="478">
        <v>3.9</v>
      </c>
      <c r="I9" s="478">
        <v>0.5</v>
      </c>
      <c r="J9" s="476">
        <f t="shared" si="2"/>
        <v>2.2</v>
      </c>
      <c r="K9" s="478"/>
      <c r="L9" s="478">
        <v>22.2</v>
      </c>
      <c r="M9" s="478">
        <v>16.7</v>
      </c>
      <c r="N9" s="478">
        <v>-2.7</v>
      </c>
      <c r="O9" s="477">
        <f t="shared" si="1"/>
        <v>12.066666666666665</v>
      </c>
      <c r="P9" s="506" t="s">
        <v>546</v>
      </c>
    </row>
    <row r="10" spans="1:16" ht="17.25">
      <c r="A10" s="485" t="s">
        <v>625</v>
      </c>
      <c r="B10" s="478">
        <v>3.3</v>
      </c>
      <c r="C10" s="478">
        <v>3</v>
      </c>
      <c r="D10" s="478">
        <v>3.7</v>
      </c>
      <c r="E10" s="476">
        <f t="shared" si="0"/>
        <v>3.3333333333333335</v>
      </c>
      <c r="F10" s="506"/>
      <c r="G10" s="478">
        <v>5.2</v>
      </c>
      <c r="H10" s="478">
        <v>5.3</v>
      </c>
      <c r="I10" s="478">
        <v>6.5</v>
      </c>
      <c r="J10" s="476">
        <f t="shared" si="2"/>
        <v>5.666666666666667</v>
      </c>
      <c r="K10" s="478"/>
      <c r="L10" s="478">
        <v>21</v>
      </c>
      <c r="M10" s="478">
        <v>23.5</v>
      </c>
      <c r="N10" s="478">
        <v>32.5</v>
      </c>
      <c r="O10" s="477">
        <f t="shared" si="1"/>
        <v>25.666666666666668</v>
      </c>
      <c r="P10" s="507"/>
    </row>
    <row r="11" spans="1:16" ht="17.25">
      <c r="A11" s="485" t="s">
        <v>626</v>
      </c>
      <c r="B11" s="478">
        <v>2.6</v>
      </c>
      <c r="C11" s="478">
        <v>2.2</v>
      </c>
      <c r="D11" s="478">
        <v>2.1</v>
      </c>
      <c r="E11" s="476">
        <f t="shared" si="0"/>
        <v>2.3000000000000003</v>
      </c>
      <c r="F11" s="506"/>
      <c r="G11" s="478">
        <v>4</v>
      </c>
      <c r="H11" s="478">
        <v>2.9</v>
      </c>
      <c r="I11" s="478">
        <v>2.4</v>
      </c>
      <c r="J11" s="476">
        <f t="shared" si="2"/>
        <v>3.1</v>
      </c>
      <c r="K11" s="478"/>
      <c r="L11" s="478">
        <v>16.7</v>
      </c>
      <c r="M11" s="478">
        <v>10.3</v>
      </c>
      <c r="N11" s="478">
        <v>7.7</v>
      </c>
      <c r="O11" s="477">
        <f t="shared" si="1"/>
        <v>11.566666666666668</v>
      </c>
      <c r="P11" s="507"/>
    </row>
    <row r="12" spans="1:16" ht="17.25">
      <c r="A12" s="485" t="s">
        <v>627</v>
      </c>
      <c r="B12" s="478">
        <v>3.5</v>
      </c>
      <c r="C12" s="478">
        <v>3.5</v>
      </c>
      <c r="D12" s="478">
        <v>3.2</v>
      </c>
      <c r="E12" s="476">
        <f t="shared" si="0"/>
        <v>3.4</v>
      </c>
      <c r="F12" s="506"/>
      <c r="G12" s="478">
        <v>6.3</v>
      </c>
      <c r="H12" s="478">
        <v>5.8</v>
      </c>
      <c r="I12" s="478">
        <v>6.3</v>
      </c>
      <c r="J12" s="476">
        <f t="shared" si="2"/>
        <v>6.133333333333333</v>
      </c>
      <c r="K12" s="478"/>
      <c r="L12" s="478">
        <v>24</v>
      </c>
      <c r="M12" s="478">
        <v>23.1</v>
      </c>
      <c r="N12" s="478">
        <v>33</v>
      </c>
      <c r="O12" s="477">
        <f t="shared" si="1"/>
        <v>26.7</v>
      </c>
      <c r="P12" s="507"/>
    </row>
    <row r="13" spans="1:16" ht="17.25">
      <c r="A13" s="485" t="s">
        <v>628</v>
      </c>
      <c r="B13" s="478">
        <v>3.7</v>
      </c>
      <c r="C13" s="478">
        <v>3.7</v>
      </c>
      <c r="D13" s="478">
        <v>5.1</v>
      </c>
      <c r="E13" s="476">
        <f t="shared" si="0"/>
        <v>4.166666666666667</v>
      </c>
      <c r="F13" s="506"/>
      <c r="G13" s="478">
        <v>6.7</v>
      </c>
      <c r="H13" s="478">
        <v>6.6</v>
      </c>
      <c r="I13" s="478">
        <v>3.5</v>
      </c>
      <c r="J13" s="476">
        <f t="shared" si="2"/>
        <v>5.6000000000000005</v>
      </c>
      <c r="K13" s="478"/>
      <c r="L13" s="478">
        <v>31.4</v>
      </c>
      <c r="M13" s="478">
        <v>25.4</v>
      </c>
      <c r="N13" s="478">
        <v>13.7</v>
      </c>
      <c r="O13" s="477">
        <f t="shared" si="1"/>
        <v>23.5</v>
      </c>
      <c r="P13" s="507"/>
    </row>
    <row r="14" spans="1:16" ht="15">
      <c r="A14" s="485" t="s">
        <v>629</v>
      </c>
      <c r="B14" s="478">
        <v>1.8</v>
      </c>
      <c r="C14" s="478">
        <v>1.9</v>
      </c>
      <c r="D14" s="478">
        <v>2.9</v>
      </c>
      <c r="E14" s="476">
        <f t="shared" si="0"/>
        <v>2.1999999999999997</v>
      </c>
      <c r="F14" s="506" t="s">
        <v>546</v>
      </c>
      <c r="G14" s="478"/>
      <c r="H14" s="478">
        <v>4.1</v>
      </c>
      <c r="I14" s="478">
        <v>3.5</v>
      </c>
      <c r="J14" s="476">
        <f t="shared" si="2"/>
        <v>3.8</v>
      </c>
      <c r="K14" s="478"/>
      <c r="L14" s="478">
        <v>14.5</v>
      </c>
      <c r="M14" s="478">
        <v>20</v>
      </c>
      <c r="N14" s="478">
        <v>18.2</v>
      </c>
      <c r="O14" s="477">
        <f t="shared" si="1"/>
        <v>17.566666666666666</v>
      </c>
      <c r="P14" s="506" t="s">
        <v>546</v>
      </c>
    </row>
    <row r="15" spans="1:16" ht="17.25">
      <c r="A15" s="485" t="s">
        <v>630</v>
      </c>
      <c r="B15" s="478">
        <v>2.4</v>
      </c>
      <c r="C15" s="478">
        <v>2.4</v>
      </c>
      <c r="D15" s="478">
        <v>2.5</v>
      </c>
      <c r="E15" s="476">
        <f t="shared" si="0"/>
        <v>2.433333333333333</v>
      </c>
      <c r="F15" s="506"/>
      <c r="G15" s="478">
        <v>3.6</v>
      </c>
      <c r="H15" s="478">
        <v>2.9</v>
      </c>
      <c r="I15" s="478">
        <v>3.8</v>
      </c>
      <c r="J15" s="476">
        <f t="shared" si="2"/>
        <v>3.4333333333333336</v>
      </c>
      <c r="K15" s="478"/>
      <c r="L15" s="478">
        <v>16.1</v>
      </c>
      <c r="M15" s="478">
        <v>12.1</v>
      </c>
      <c r="N15" s="478">
        <v>16.4</v>
      </c>
      <c r="O15" s="477">
        <f t="shared" si="1"/>
        <v>14.866666666666667</v>
      </c>
      <c r="P15" s="507"/>
    </row>
    <row r="16" spans="1:16" ht="17.25">
      <c r="A16" s="485" t="s">
        <v>631</v>
      </c>
      <c r="B16" s="478">
        <v>2.8</v>
      </c>
      <c r="C16" s="478">
        <v>2.9</v>
      </c>
      <c r="D16" s="478">
        <v>2.8</v>
      </c>
      <c r="E16" s="476">
        <f t="shared" si="0"/>
        <v>2.8333333333333335</v>
      </c>
      <c r="F16" s="506"/>
      <c r="G16" s="478">
        <v>3.1</v>
      </c>
      <c r="H16" s="478">
        <v>3.4</v>
      </c>
      <c r="I16" s="478">
        <v>4</v>
      </c>
      <c r="J16" s="476">
        <f t="shared" si="2"/>
        <v>3.5</v>
      </c>
      <c r="K16" s="478"/>
      <c r="L16" s="478">
        <v>12.6</v>
      </c>
      <c r="M16" s="478">
        <v>13.8</v>
      </c>
      <c r="N16" s="478">
        <v>19.7</v>
      </c>
      <c r="O16" s="477">
        <f t="shared" si="1"/>
        <v>15.366666666666665</v>
      </c>
      <c r="P16" s="507"/>
    </row>
    <row r="17" spans="1:16" ht="15">
      <c r="A17" s="485" t="s">
        <v>632</v>
      </c>
      <c r="B17" s="476">
        <v>3.8</v>
      </c>
      <c r="C17" s="476">
        <v>4.7</v>
      </c>
      <c r="D17" s="476">
        <v>4.1</v>
      </c>
      <c r="E17" s="476">
        <f t="shared" si="0"/>
        <v>4.2</v>
      </c>
      <c r="F17" s="506" t="s">
        <v>546</v>
      </c>
      <c r="G17" s="476"/>
      <c r="H17" s="476"/>
      <c r="I17" s="476"/>
      <c r="J17" s="476"/>
      <c r="K17" s="476"/>
      <c r="L17" s="476">
        <v>18.6</v>
      </c>
      <c r="M17" s="476">
        <v>15.1</v>
      </c>
      <c r="N17" s="476">
        <v>24.5</v>
      </c>
      <c r="O17" s="477">
        <f t="shared" si="1"/>
        <v>19.400000000000002</v>
      </c>
      <c r="P17" s="506" t="s">
        <v>546</v>
      </c>
    </row>
    <row r="18" spans="1:15" ht="15">
      <c r="A18" s="485" t="s">
        <v>633</v>
      </c>
      <c r="B18" s="476">
        <v>3.2</v>
      </c>
      <c r="C18" s="476">
        <v>3.3</v>
      </c>
      <c r="D18" s="476">
        <v>3.4</v>
      </c>
      <c r="E18" s="476">
        <f t="shared" si="0"/>
        <v>3.3000000000000003</v>
      </c>
      <c r="F18" s="476"/>
      <c r="G18" s="476">
        <v>4.4</v>
      </c>
      <c r="H18" s="476">
        <v>4.2</v>
      </c>
      <c r="I18" s="476">
        <v>4.3</v>
      </c>
      <c r="J18" s="476">
        <f t="shared" si="2"/>
        <v>4.300000000000001</v>
      </c>
      <c r="K18" s="476"/>
      <c r="L18" s="476">
        <v>17.7</v>
      </c>
      <c r="M18" s="476">
        <v>17.2</v>
      </c>
      <c r="N18" s="476">
        <v>19.2</v>
      </c>
      <c r="O18" s="477">
        <f t="shared" si="1"/>
        <v>18.03333333333333</v>
      </c>
    </row>
    <row r="19" spans="1:15" ht="15">
      <c r="A19" s="485" t="s">
        <v>634</v>
      </c>
      <c r="B19" s="476">
        <v>2.9</v>
      </c>
      <c r="C19" s="476">
        <v>3.1</v>
      </c>
      <c r="D19" s="476">
        <v>3</v>
      </c>
      <c r="E19" s="476">
        <f t="shared" si="0"/>
        <v>3</v>
      </c>
      <c r="F19" s="476"/>
      <c r="G19" s="476">
        <v>5</v>
      </c>
      <c r="H19" s="476">
        <v>5.1</v>
      </c>
      <c r="I19" s="476">
        <v>4</v>
      </c>
      <c r="J19" s="476">
        <f t="shared" si="2"/>
        <v>4.7</v>
      </c>
      <c r="K19" s="476"/>
      <c r="L19" s="476">
        <v>21.4</v>
      </c>
      <c r="M19" s="476">
        <v>21.2</v>
      </c>
      <c r="N19" s="476">
        <v>17.9</v>
      </c>
      <c r="O19" s="477">
        <f t="shared" si="1"/>
        <v>20.166666666666664</v>
      </c>
    </row>
    <row r="20" spans="1:15" ht="15">
      <c r="A20" s="485" t="s">
        <v>635</v>
      </c>
      <c r="B20" s="476">
        <v>2.2</v>
      </c>
      <c r="C20" s="476">
        <v>1.1</v>
      </c>
      <c r="D20" s="476">
        <v>2.9</v>
      </c>
      <c r="E20" s="476">
        <f t="shared" si="0"/>
        <v>2.066666666666667</v>
      </c>
      <c r="F20" s="476"/>
      <c r="G20" s="476">
        <v>4.7</v>
      </c>
      <c r="H20" s="476">
        <v>4.9</v>
      </c>
      <c r="I20" s="476">
        <v>4.3</v>
      </c>
      <c r="J20" s="476">
        <f t="shared" si="2"/>
        <v>4.633333333333334</v>
      </c>
      <c r="K20" s="476"/>
      <c r="L20" s="476">
        <v>16.7</v>
      </c>
      <c r="M20" s="476">
        <v>18.4</v>
      </c>
      <c r="N20" s="476">
        <v>16.7</v>
      </c>
      <c r="O20" s="477">
        <f t="shared" si="1"/>
        <v>17.266666666666666</v>
      </c>
    </row>
    <row r="21" spans="1:15" ht="15">
      <c r="A21" s="485" t="s">
        <v>636</v>
      </c>
      <c r="B21" s="476">
        <v>2.7</v>
      </c>
      <c r="C21" s="476">
        <v>2.5</v>
      </c>
      <c r="D21" s="476">
        <v>2.3</v>
      </c>
      <c r="E21" s="476">
        <f t="shared" si="0"/>
        <v>2.5</v>
      </c>
      <c r="F21" s="476"/>
      <c r="G21" s="476">
        <v>4.1</v>
      </c>
      <c r="H21" s="476">
        <v>3.8</v>
      </c>
      <c r="I21" s="476">
        <v>3.7</v>
      </c>
      <c r="J21" s="476">
        <f t="shared" si="2"/>
        <v>3.8666666666666667</v>
      </c>
      <c r="K21" s="476"/>
      <c r="L21" s="476">
        <v>18.8</v>
      </c>
      <c r="M21" s="476">
        <v>17.1</v>
      </c>
      <c r="N21" s="476">
        <v>19.6</v>
      </c>
      <c r="O21" s="477">
        <f t="shared" si="1"/>
        <v>18.500000000000004</v>
      </c>
    </row>
    <row r="22" spans="1:15" ht="15">
      <c r="A22" s="224"/>
      <c r="B22" s="477"/>
      <c r="C22" s="477"/>
      <c r="D22" s="477"/>
      <c r="E22" s="477"/>
      <c r="F22" s="476"/>
      <c r="G22" s="476"/>
      <c r="H22" s="476"/>
      <c r="I22" s="476"/>
      <c r="J22" s="476"/>
      <c r="K22" s="476"/>
      <c r="L22" s="476"/>
      <c r="M22" s="476"/>
      <c r="N22" s="476"/>
      <c r="O22" s="476"/>
    </row>
    <row r="23" spans="1:15" ht="15">
      <c r="A23" s="231" t="s">
        <v>210</v>
      </c>
      <c r="B23" s="480"/>
      <c r="C23" s="480"/>
      <c r="D23" s="480"/>
      <c r="E23" s="480"/>
      <c r="F23" s="480"/>
      <c r="G23" s="480"/>
      <c r="H23" s="480"/>
      <c r="I23" s="480"/>
      <c r="J23" s="480"/>
      <c r="K23" s="480"/>
      <c r="L23" s="480"/>
      <c r="M23" s="480"/>
      <c r="N23" s="480"/>
      <c r="O23" s="480"/>
    </row>
    <row r="24" spans="1:15" ht="15">
      <c r="A24" s="231" t="s">
        <v>208</v>
      </c>
      <c r="B24" s="480">
        <f>MEDIAN(B7:B21)</f>
        <v>2.9</v>
      </c>
      <c r="C24" s="480">
        <f>MEDIAN(C7:C21)</f>
        <v>3.1</v>
      </c>
      <c r="D24" s="480">
        <f>MEDIAN(D7:D21)</f>
        <v>3</v>
      </c>
      <c r="E24" s="480">
        <f>MEDIAN(E7:E21)</f>
        <v>3</v>
      </c>
      <c r="F24" s="480"/>
      <c r="G24" s="480">
        <f>MEDIAN(G7:G21)</f>
        <v>4.6</v>
      </c>
      <c r="H24" s="480">
        <f>MEDIAN(H7:H21)</f>
        <v>4.4</v>
      </c>
      <c r="I24" s="480">
        <f>MEDIAN(I7:I21)</f>
        <v>4</v>
      </c>
      <c r="J24" s="480">
        <f>MEDIAN(J7:J21)</f>
        <v>4.416666666666667</v>
      </c>
      <c r="K24" s="480"/>
      <c r="L24" s="480">
        <f>MEDIAN(L7:L21)</f>
        <v>18.8</v>
      </c>
      <c r="M24" s="480">
        <f>MEDIAN(M7:M21)</f>
        <v>17.6</v>
      </c>
      <c r="N24" s="480">
        <f>MEDIAN(N7:N21)</f>
        <v>19.2</v>
      </c>
      <c r="O24" s="480">
        <f>MEDIAN(O7:O21)</f>
        <v>18.500000000000004</v>
      </c>
    </row>
    <row r="25" spans="1:15" ht="15">
      <c r="A25" s="224"/>
      <c r="B25" s="477"/>
      <c r="C25" s="477"/>
      <c r="D25" s="477"/>
      <c r="E25" s="477"/>
      <c r="F25" s="477"/>
      <c r="G25" s="477"/>
      <c r="H25" s="477"/>
      <c r="I25" s="477"/>
      <c r="J25" s="477"/>
      <c r="K25" s="477"/>
      <c r="L25" s="477"/>
      <c r="M25" s="477"/>
      <c r="N25" s="477"/>
      <c r="O25" s="477"/>
    </row>
    <row r="26" spans="1:15" ht="15">
      <c r="A26" s="224" t="s">
        <v>765</v>
      </c>
      <c r="B26" s="477"/>
      <c r="C26" s="477"/>
      <c r="D26" s="477"/>
      <c r="E26" s="477"/>
      <c r="F26" s="477"/>
      <c r="G26" s="477"/>
      <c r="H26" s="477"/>
      <c r="I26" s="477"/>
      <c r="J26" s="477"/>
      <c r="K26" s="477"/>
      <c r="L26" s="477"/>
      <c r="M26" s="477"/>
      <c r="N26" s="477"/>
      <c r="O26" s="477"/>
    </row>
    <row r="27" spans="1:15" ht="15">
      <c r="A27" s="224"/>
      <c r="B27" s="477"/>
      <c r="C27" s="477"/>
      <c r="D27" s="477"/>
      <c r="E27" s="477"/>
      <c r="F27" s="477"/>
      <c r="G27" s="477"/>
      <c r="H27" s="477"/>
      <c r="I27" s="477"/>
      <c r="J27" s="477"/>
      <c r="K27" s="477"/>
      <c r="L27" s="477"/>
      <c r="M27" s="477"/>
      <c r="N27" s="477"/>
      <c r="O27" s="477"/>
    </row>
    <row r="28" spans="1:15" ht="15">
      <c r="A28" s="279" t="s">
        <v>728</v>
      </c>
      <c r="B28" s="481"/>
      <c r="C28" s="481"/>
      <c r="D28" s="481"/>
      <c r="E28" s="481"/>
      <c r="F28" s="481"/>
      <c r="G28" s="481"/>
      <c r="H28" s="481"/>
      <c r="I28" s="481"/>
      <c r="J28" s="481"/>
      <c r="K28" s="481"/>
      <c r="L28" s="481"/>
      <c r="M28" s="481"/>
      <c r="N28" s="481"/>
      <c r="O28" s="481"/>
    </row>
  </sheetData>
  <sheetProtection/>
  <mergeCells count="5">
    <mergeCell ref="A1:O1"/>
    <mergeCell ref="A2:O2"/>
    <mergeCell ref="B4:E4"/>
    <mergeCell ref="G4:J4"/>
    <mergeCell ref="L4:O4"/>
  </mergeCells>
  <printOptions/>
  <pageMargins left="0.45" right="0.45" top="0.75" bottom="0.75" header="0.3" footer="0.3"/>
  <pageSetup fitToHeight="1" fitToWidth="1" horizontalDpi="600" verticalDpi="600" orientation="landscape" scale="81" r:id="rId1"/>
  <headerFooter>
    <oddHeader>&amp;R&amp;"Arial,Bold"&amp;10Schedule 6
Page 2 of 2</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D31"/>
  <sheetViews>
    <sheetView zoomScalePageLayoutView="0" workbookViewId="0" topLeftCell="A1">
      <selection activeCell="A1" sqref="A1:C1"/>
    </sheetView>
  </sheetViews>
  <sheetFormatPr defaultColWidth="9.140625" defaultRowHeight="15"/>
  <cols>
    <col min="1" max="1" width="31.421875" style="390" customWidth="1"/>
    <col min="2" max="2" width="34.28125" style="390" customWidth="1"/>
    <col min="3" max="3" width="36.00390625" style="390" customWidth="1"/>
    <col min="4" max="4" width="29.57421875" style="390" customWidth="1"/>
    <col min="5" max="16384" width="9.140625" style="390" customWidth="1"/>
  </cols>
  <sheetData>
    <row r="1" spans="1:4" ht="12.75" customHeight="1">
      <c r="A1" s="547" t="s">
        <v>123</v>
      </c>
      <c r="B1" s="547"/>
      <c r="C1" s="547"/>
      <c r="D1" s="387"/>
    </row>
    <row r="2" spans="1:3" ht="12.75">
      <c r="A2" s="548" t="s">
        <v>8</v>
      </c>
      <c r="B2" s="548"/>
      <c r="C2" s="548"/>
    </row>
    <row r="4" spans="1:3" s="391" customFormat="1" ht="12.75">
      <c r="A4" s="545" t="s">
        <v>2</v>
      </c>
      <c r="B4" s="545"/>
      <c r="C4" s="545"/>
    </row>
    <row r="5" spans="1:3" s="391" customFormat="1" ht="12.75">
      <c r="A5" s="546" t="s">
        <v>490</v>
      </c>
      <c r="B5" s="546"/>
      <c r="C5" s="546"/>
    </row>
    <row r="6" spans="1:3" ht="12.75">
      <c r="A6" s="392"/>
      <c r="B6" s="392"/>
      <c r="C6" s="392"/>
    </row>
    <row r="7" spans="1:3" ht="12.75">
      <c r="A7" s="393" t="s">
        <v>3</v>
      </c>
      <c r="B7" s="393" t="s">
        <v>4</v>
      </c>
      <c r="C7" s="393" t="s">
        <v>5</v>
      </c>
    </row>
    <row r="8" spans="1:3" ht="12.75">
      <c r="A8" s="326"/>
      <c r="B8" s="326"/>
      <c r="C8" s="326"/>
    </row>
    <row r="9" spans="1:3" ht="12.75">
      <c r="A9" s="394">
        <v>12.1</v>
      </c>
      <c r="B9" s="394">
        <v>6.9</v>
      </c>
      <c r="C9" s="394">
        <f>A9-B9</f>
        <v>5.199999999999999</v>
      </c>
    </row>
    <row r="10" spans="1:3" ht="12.75">
      <c r="A10" s="326"/>
      <c r="B10" s="326"/>
      <c r="C10" s="326"/>
    </row>
    <row r="11" spans="1:3" ht="12.75">
      <c r="A11" s="393" t="s">
        <v>3</v>
      </c>
      <c r="B11" s="393" t="s">
        <v>6</v>
      </c>
      <c r="C11" s="393" t="s">
        <v>5</v>
      </c>
    </row>
    <row r="12" spans="1:3" ht="12.75">
      <c r="A12" s="326"/>
      <c r="B12" s="326"/>
      <c r="C12" s="326"/>
    </row>
    <row r="13" spans="1:3" ht="12.75">
      <c r="A13" s="394">
        <v>12.1</v>
      </c>
      <c r="B13" s="395">
        <v>6.8</v>
      </c>
      <c r="C13" s="394">
        <f>A13-B13</f>
        <v>5.3</v>
      </c>
    </row>
    <row r="14" spans="1:3" ht="12.75">
      <c r="A14" s="326"/>
      <c r="B14" s="326"/>
      <c r="C14" s="326"/>
    </row>
    <row r="15" spans="1:3" s="391" customFormat="1" ht="12.75">
      <c r="A15" s="545" t="s">
        <v>7</v>
      </c>
      <c r="B15" s="545"/>
      <c r="C15" s="545"/>
    </row>
    <row r="16" spans="1:3" s="391" customFormat="1" ht="12.75">
      <c r="A16" s="546" t="s">
        <v>490</v>
      </c>
      <c r="B16" s="546"/>
      <c r="C16" s="546"/>
    </row>
    <row r="17" spans="1:3" ht="12.75">
      <c r="A17" s="392"/>
      <c r="B17" s="392"/>
      <c r="C17" s="392"/>
    </row>
    <row r="18" spans="1:3" ht="12.75">
      <c r="A18" s="393" t="s">
        <v>3</v>
      </c>
      <c r="B18" s="393" t="s">
        <v>4</v>
      </c>
      <c r="C18" s="393" t="s">
        <v>5</v>
      </c>
    </row>
    <row r="19" spans="1:3" ht="12.75">
      <c r="A19" s="326"/>
      <c r="B19" s="326"/>
      <c r="C19" s="326"/>
    </row>
    <row r="20" spans="1:4" ht="12.75">
      <c r="A20" s="394">
        <v>12.5</v>
      </c>
      <c r="B20" s="326">
        <v>6.3</v>
      </c>
      <c r="C20" s="394">
        <f>A20-B20</f>
        <v>6.2</v>
      </c>
      <c r="D20" s="396"/>
    </row>
    <row r="21" spans="1:3" ht="12.75">
      <c r="A21" s="326"/>
      <c r="B21" s="326"/>
      <c r="C21" s="326"/>
    </row>
    <row r="22" spans="1:3" ht="12.75">
      <c r="A22" s="392"/>
      <c r="B22" s="392"/>
      <c r="C22" s="392"/>
    </row>
    <row r="23" spans="1:3" ht="12.75">
      <c r="A23" s="393" t="s">
        <v>3</v>
      </c>
      <c r="B23" s="393" t="s">
        <v>6</v>
      </c>
      <c r="C23" s="393" t="s">
        <v>5</v>
      </c>
    </row>
    <row r="24" spans="1:3" ht="12.75">
      <c r="A24" s="326"/>
      <c r="B24" s="326"/>
      <c r="C24" s="326"/>
    </row>
    <row r="25" spans="1:4" ht="12.75">
      <c r="A25" s="394">
        <v>12.5</v>
      </c>
      <c r="B25" s="394">
        <v>5.9</v>
      </c>
      <c r="C25" s="394">
        <f>A25-B25</f>
        <v>6.6</v>
      </c>
      <c r="D25" s="396"/>
    </row>
    <row r="26" spans="1:4" ht="12.75">
      <c r="A26" s="326"/>
      <c r="B26" s="326"/>
      <c r="C26" s="326"/>
      <c r="D26" s="396"/>
    </row>
    <row r="28" ht="12.75">
      <c r="A28" s="390" t="s">
        <v>554</v>
      </c>
    </row>
    <row r="29" ht="12.75">
      <c r="A29" s="390" t="s">
        <v>528</v>
      </c>
    </row>
    <row r="30" ht="12.75">
      <c r="A30" s="390" t="s">
        <v>677</v>
      </c>
    </row>
    <row r="31" ht="12.75">
      <c r="A31" s="397"/>
    </row>
  </sheetData>
  <sheetProtection/>
  <mergeCells count="6">
    <mergeCell ref="A15:C15"/>
    <mergeCell ref="A16:C16"/>
    <mergeCell ref="A1:C1"/>
    <mergeCell ref="A2:C2"/>
    <mergeCell ref="A4:C4"/>
    <mergeCell ref="A5:C5"/>
  </mergeCells>
  <printOptions horizontalCentered="1"/>
  <pageMargins left="0.5" right="0.5" top="0.75" bottom="0.75" header="0.5" footer="0.5"/>
  <pageSetup fitToHeight="1" fitToWidth="1" horizontalDpi="300" verticalDpi="300" orientation="landscape" r:id="rId1"/>
  <headerFooter alignWithMargins="0">
    <oddHeader>&amp;R&amp;"Arial,Bold"&amp;10Schedule 7
Page 1 of 2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D34"/>
  <sheetViews>
    <sheetView zoomScalePageLayoutView="0" workbookViewId="0" topLeftCell="A1">
      <selection activeCell="A1" sqref="A1:C1"/>
    </sheetView>
  </sheetViews>
  <sheetFormatPr defaultColWidth="9.140625" defaultRowHeight="15"/>
  <cols>
    <col min="1" max="3" width="37.00390625" style="390" customWidth="1"/>
    <col min="4" max="16384" width="9.140625" style="390" customWidth="1"/>
  </cols>
  <sheetData>
    <row r="1" spans="1:3" ht="12.75">
      <c r="A1" s="545" t="s">
        <v>123</v>
      </c>
      <c r="B1" s="545"/>
      <c r="C1" s="545"/>
    </row>
    <row r="2" ht="12.75">
      <c r="B2" s="326" t="s">
        <v>8</v>
      </c>
    </row>
    <row r="4" spans="1:3" s="391" customFormat="1" ht="12.75">
      <c r="A4" s="545"/>
      <c r="B4" s="545"/>
      <c r="C4" s="545"/>
    </row>
    <row r="5" spans="1:4" s="391" customFormat="1" ht="12.75">
      <c r="A5" s="545" t="s">
        <v>2</v>
      </c>
      <c r="B5" s="545"/>
      <c r="C5" s="545"/>
      <c r="D5" s="398"/>
    </row>
    <row r="6" spans="1:3" s="391" customFormat="1" ht="12.75">
      <c r="A6" s="546" t="s">
        <v>491</v>
      </c>
      <c r="B6" s="546"/>
      <c r="C6" s="546"/>
    </row>
    <row r="7" spans="1:3" ht="12.75">
      <c r="A7" s="392"/>
      <c r="B7" s="392"/>
      <c r="C7" s="392"/>
    </row>
    <row r="8" spans="1:3" ht="12.75">
      <c r="A8" s="393" t="s">
        <v>3</v>
      </c>
      <c r="B8" s="393" t="s">
        <v>4</v>
      </c>
      <c r="C8" s="393" t="s">
        <v>5</v>
      </c>
    </row>
    <row r="9" spans="1:3" ht="12.75">
      <c r="A9" s="326"/>
      <c r="B9" s="326"/>
      <c r="C9" s="326"/>
    </row>
    <row r="10" spans="1:3" ht="12.75">
      <c r="A10" s="326">
        <v>11.7</v>
      </c>
      <c r="B10" s="394">
        <v>6.5</v>
      </c>
      <c r="C10" s="394">
        <f>A10-B10</f>
        <v>5.199999999999999</v>
      </c>
    </row>
    <row r="11" spans="1:3" ht="12.75">
      <c r="A11" s="326"/>
      <c r="B11" s="326"/>
      <c r="C11" s="326"/>
    </row>
    <row r="12" spans="1:3" ht="12.75">
      <c r="A12" s="393" t="s">
        <v>3</v>
      </c>
      <c r="B12" s="393" t="s">
        <v>6</v>
      </c>
      <c r="C12" s="393" t="s">
        <v>5</v>
      </c>
    </row>
    <row r="13" spans="1:3" ht="12.75">
      <c r="A13" s="326"/>
      <c r="B13" s="326"/>
      <c r="C13" s="326"/>
    </row>
    <row r="14" spans="1:3" ht="12.75">
      <c r="A14" s="326">
        <v>11.7</v>
      </c>
      <c r="B14" s="394">
        <v>6</v>
      </c>
      <c r="C14" s="394">
        <v>5.6</v>
      </c>
    </row>
    <row r="15" spans="1:3" ht="12.75">
      <c r="A15" s="326"/>
      <c r="B15" s="326"/>
      <c r="C15" s="326"/>
    </row>
    <row r="16" spans="1:3" s="391" customFormat="1" ht="12.75">
      <c r="A16" s="545"/>
      <c r="B16" s="545"/>
      <c r="C16" s="545"/>
    </row>
    <row r="17" spans="1:3" s="391" customFormat="1" ht="12.75">
      <c r="A17" s="545" t="s">
        <v>7</v>
      </c>
      <c r="B17" s="545"/>
      <c r="C17" s="545"/>
    </row>
    <row r="18" spans="1:3" s="391" customFormat="1" ht="12.75">
      <c r="A18" s="546" t="s">
        <v>492</v>
      </c>
      <c r="B18" s="546"/>
      <c r="C18" s="546"/>
    </row>
    <row r="19" spans="1:3" ht="12.75">
      <c r="A19" s="392"/>
      <c r="B19" s="392"/>
      <c r="C19" s="392"/>
    </row>
    <row r="20" spans="1:3" ht="12.75">
      <c r="A20" s="392"/>
      <c r="B20" s="392"/>
      <c r="C20" s="392"/>
    </row>
    <row r="21" spans="1:3" ht="12.75">
      <c r="A21" s="393" t="s">
        <v>3</v>
      </c>
      <c r="B21" s="393" t="s">
        <v>4</v>
      </c>
      <c r="C21" s="393" t="s">
        <v>5</v>
      </c>
    </row>
    <row r="22" spans="1:3" ht="12.75">
      <c r="A22" s="326"/>
      <c r="B22" s="326"/>
      <c r="C22" s="326"/>
    </row>
    <row r="23" spans="1:3" ht="12.75">
      <c r="A23" s="394">
        <v>11.9</v>
      </c>
      <c r="B23" s="326">
        <v>5.9</v>
      </c>
      <c r="C23" s="394">
        <f>A23-B23</f>
        <v>6</v>
      </c>
    </row>
    <row r="24" spans="1:3" ht="12.75">
      <c r="A24" s="326"/>
      <c r="B24" s="326"/>
      <c r="C24" s="326"/>
    </row>
    <row r="25" spans="1:3" ht="12.75">
      <c r="A25" s="393" t="s">
        <v>3</v>
      </c>
      <c r="B25" s="393" t="s">
        <v>6</v>
      </c>
      <c r="C25" s="393" t="s">
        <v>5</v>
      </c>
    </row>
    <row r="26" spans="1:3" ht="12.75">
      <c r="A26" s="326"/>
      <c r="B26" s="326"/>
      <c r="C26" s="326"/>
    </row>
    <row r="27" spans="1:3" ht="12.75">
      <c r="A27" s="394">
        <v>11.9</v>
      </c>
      <c r="B27" s="394">
        <v>5.2</v>
      </c>
      <c r="C27" s="394">
        <f>A27-B27</f>
        <v>6.7</v>
      </c>
    </row>
    <row r="28" spans="1:3" ht="12.75">
      <c r="A28" s="326"/>
      <c r="B28" s="326"/>
      <c r="C28" s="326"/>
    </row>
    <row r="29" spans="1:3" ht="12.75">
      <c r="A29" s="326"/>
      <c r="B29" s="326"/>
      <c r="C29" s="326"/>
    </row>
    <row r="31" ht="12.75">
      <c r="A31" s="390" t="s">
        <v>554</v>
      </c>
    </row>
    <row r="32" ht="12.75">
      <c r="A32" s="390" t="s">
        <v>528</v>
      </c>
    </row>
    <row r="33" ht="12.75">
      <c r="A33" s="390" t="s">
        <v>677</v>
      </c>
    </row>
    <row r="34" ht="12.75">
      <c r="A34" s="397"/>
    </row>
  </sheetData>
  <sheetProtection/>
  <mergeCells count="7">
    <mergeCell ref="A18:C18"/>
    <mergeCell ref="A1:C1"/>
    <mergeCell ref="A4:C4"/>
    <mergeCell ref="A5:C5"/>
    <mergeCell ref="A6:C6"/>
    <mergeCell ref="A16:C16"/>
    <mergeCell ref="A17:C17"/>
  </mergeCells>
  <printOptions horizontalCentered="1"/>
  <pageMargins left="0.5" right="0.5" top="0.75" bottom="0.75" header="0.5" footer="0.5"/>
  <pageSetup fitToHeight="1" fitToWidth="1" horizontalDpi="300" verticalDpi="300" orientation="landscape" r:id="rId1"/>
  <headerFooter alignWithMargins="0">
    <oddHeader>&amp;R&amp;"Arial,Bold"&amp;10Schedule 7
Page 2 of 2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R28"/>
  <sheetViews>
    <sheetView zoomScalePageLayoutView="0" workbookViewId="0" topLeftCell="A1">
      <pane xSplit="1" ySplit="3" topLeftCell="B4" activePane="bottomRight" state="frozen"/>
      <selection pane="topLeft" activeCell="G54" sqref="G54"/>
      <selection pane="topRight" activeCell="G54" sqref="G54"/>
      <selection pane="bottomLeft" activeCell="G54" sqref="G54"/>
      <selection pane="bottomRight" activeCell="A1" sqref="A1:P1"/>
    </sheetView>
  </sheetViews>
  <sheetFormatPr defaultColWidth="9.140625" defaultRowHeight="15"/>
  <cols>
    <col min="1" max="1" width="30.57421875" style="8" customWidth="1"/>
    <col min="2" max="5" width="10.140625" style="8" customWidth="1"/>
    <col min="6" max="8" width="10.140625" style="5" customWidth="1"/>
    <col min="9" max="15" width="9.140625" style="8" customWidth="1"/>
    <col min="16" max="16" width="11.28125" style="8" customWidth="1"/>
    <col min="17" max="16384" width="9.140625" style="8" customWidth="1"/>
  </cols>
  <sheetData>
    <row r="1" spans="1:16" ht="27" customHeight="1">
      <c r="A1" s="549" t="s">
        <v>776</v>
      </c>
      <c r="B1" s="531"/>
      <c r="C1" s="531"/>
      <c r="D1" s="531"/>
      <c r="E1" s="531"/>
      <c r="F1" s="531"/>
      <c r="G1" s="531"/>
      <c r="H1" s="531"/>
      <c r="I1" s="531"/>
      <c r="J1" s="531"/>
      <c r="K1" s="531"/>
      <c r="L1" s="531"/>
      <c r="M1" s="531"/>
      <c r="N1" s="531"/>
      <c r="O1" s="531"/>
      <c r="P1" s="531"/>
    </row>
    <row r="2" spans="1:15" ht="12.75">
      <c r="A2" s="1"/>
      <c r="B2" s="1"/>
      <c r="C2" s="1"/>
      <c r="D2" s="1"/>
      <c r="K2" s="11"/>
      <c r="L2" s="11"/>
      <c r="M2" s="11"/>
      <c r="N2" s="11"/>
      <c r="O2" s="11"/>
    </row>
    <row r="3" spans="1:16" s="4" customFormat="1" ht="12.75">
      <c r="A3" s="2" t="s">
        <v>124</v>
      </c>
      <c r="B3" s="3">
        <v>1997</v>
      </c>
      <c r="C3" s="3">
        <v>1998</v>
      </c>
      <c r="D3" s="3">
        <v>1999</v>
      </c>
      <c r="E3" s="3">
        <v>2000</v>
      </c>
      <c r="F3" s="3">
        <v>2001</v>
      </c>
      <c r="G3" s="3">
        <v>2002</v>
      </c>
      <c r="H3" s="3">
        <v>2003</v>
      </c>
      <c r="I3" s="3" t="s">
        <v>10</v>
      </c>
      <c r="J3" s="3">
        <v>2005</v>
      </c>
      <c r="K3" s="3">
        <v>2006</v>
      </c>
      <c r="L3" s="3">
        <v>2007</v>
      </c>
      <c r="M3" s="3">
        <v>2008</v>
      </c>
      <c r="N3" s="3">
        <v>2009</v>
      </c>
      <c r="O3" s="3">
        <v>2010</v>
      </c>
      <c r="P3" s="3" t="s">
        <v>11</v>
      </c>
    </row>
    <row r="4" spans="2:16" ht="12.75">
      <c r="B4" s="5"/>
      <c r="C4" s="5"/>
      <c r="D4" s="5"/>
      <c r="E4" s="5"/>
      <c r="I4" s="5"/>
      <c r="J4" s="5"/>
      <c r="K4" s="5"/>
      <c r="L4" s="5"/>
      <c r="M4" s="5"/>
      <c r="N4" s="5"/>
      <c r="O4" s="5"/>
      <c r="P4" s="5"/>
    </row>
    <row r="5" spans="1:16" ht="12.75">
      <c r="A5" s="4" t="s">
        <v>12</v>
      </c>
      <c r="B5" s="6">
        <v>3.569382145486709</v>
      </c>
      <c r="C5" s="6">
        <v>4.683538364303304</v>
      </c>
      <c r="D5" s="6">
        <v>4.836316608945148</v>
      </c>
      <c r="E5" s="6">
        <v>5.398961725187436</v>
      </c>
      <c r="F5" s="6">
        <v>5.8686695418325465</v>
      </c>
      <c r="G5" s="7">
        <v>5.83442097012736</v>
      </c>
      <c r="H5" s="7">
        <v>4.965291490507467</v>
      </c>
      <c r="I5" s="7">
        <v>4.594470789393527</v>
      </c>
      <c r="J5" s="7">
        <v>4.0403543830140904</v>
      </c>
      <c r="K5" s="7">
        <v>3.24</v>
      </c>
      <c r="L5" s="7">
        <v>2.8606707686791797</v>
      </c>
      <c r="M5" s="7">
        <v>4.352090203576931</v>
      </c>
      <c r="N5" s="7">
        <v>4.875598550583569</v>
      </c>
      <c r="O5" s="7">
        <v>4.8783998577711065</v>
      </c>
      <c r="P5" s="7">
        <f>AVERAGE(B5:O5)</f>
        <v>4.571297528529169</v>
      </c>
    </row>
    <row r="6" spans="2:16" ht="12.75">
      <c r="B6" s="171"/>
      <c r="C6" s="171"/>
      <c r="D6" s="171"/>
      <c r="E6" s="171"/>
      <c r="F6" s="171"/>
      <c r="G6" s="10"/>
      <c r="H6" s="10"/>
      <c r="I6" s="10"/>
      <c r="J6" s="10"/>
      <c r="K6" s="10"/>
      <c r="L6" s="10" t="s">
        <v>9</v>
      </c>
      <c r="M6" s="10"/>
      <c r="N6" s="10"/>
      <c r="O6" s="10"/>
      <c r="P6" s="10"/>
    </row>
    <row r="7" spans="1:16" ht="12.75">
      <c r="A7" s="2" t="s">
        <v>13</v>
      </c>
      <c r="B7" s="171"/>
      <c r="C7" s="172"/>
      <c r="D7" s="171"/>
      <c r="E7" s="172"/>
      <c r="F7" s="171"/>
      <c r="G7" s="10"/>
      <c r="H7" s="10"/>
      <c r="I7" s="10"/>
      <c r="J7" s="10"/>
      <c r="K7" s="10"/>
      <c r="L7" s="10"/>
      <c r="M7" s="10"/>
      <c r="N7" s="10"/>
      <c r="O7" s="10"/>
      <c r="P7" s="10"/>
    </row>
    <row r="8" spans="1:16" ht="12.75">
      <c r="A8" s="8" t="s">
        <v>14</v>
      </c>
      <c r="B8" s="97">
        <v>3.690477322795417</v>
      </c>
      <c r="C8" s="97">
        <v>4.359538296317964</v>
      </c>
      <c r="D8" s="97">
        <v>4.621903983520162</v>
      </c>
      <c r="E8" s="97">
        <v>4.9854342046702165</v>
      </c>
      <c r="F8" s="97">
        <v>5.381624344667351</v>
      </c>
      <c r="G8" s="97">
        <v>5.725739641491438</v>
      </c>
      <c r="H8" s="97">
        <v>5.34948095300007</v>
      </c>
      <c r="I8" s="97">
        <v>4.997322872175275</v>
      </c>
      <c r="J8" s="97">
        <v>4.354458974207732</v>
      </c>
      <c r="K8" s="97">
        <v>3.69250251865241</v>
      </c>
      <c r="L8" s="97">
        <v>3.079742446961979</v>
      </c>
      <c r="M8" s="97">
        <v>3.8409119642795106</v>
      </c>
      <c r="N8" s="97">
        <v>4.067242530385878</v>
      </c>
      <c r="O8" s="97">
        <v>4.0416908071793785</v>
      </c>
      <c r="P8" s="10">
        <f>AVERAGE(B8:O8)</f>
        <v>4.442005061450342</v>
      </c>
    </row>
    <row r="9" spans="1:16" ht="12.75">
      <c r="A9" s="8" t="s">
        <v>15</v>
      </c>
      <c r="B9" s="97">
        <v>3.571363628189275</v>
      </c>
      <c r="C9" s="97">
        <v>4.00882987177509</v>
      </c>
      <c r="D9" s="97">
        <v>3.704346548674959</v>
      </c>
      <c r="E9" s="97">
        <v>4.041421724336357</v>
      </c>
      <c r="F9" s="97">
        <v>4.167753010227349</v>
      </c>
      <c r="G9" s="97">
        <v>4.764472335799203</v>
      </c>
      <c r="H9" s="97">
        <v>4.45490035497916</v>
      </c>
      <c r="I9" s="97">
        <v>4.374061713757071</v>
      </c>
      <c r="J9" s="97">
        <v>4.051661233119197</v>
      </c>
      <c r="K9" s="97">
        <v>3.878371000636919</v>
      </c>
      <c r="L9" s="97">
        <v>2.9702637523404376</v>
      </c>
      <c r="M9" s="97">
        <v>3.2387652286081527</v>
      </c>
      <c r="N9" s="97">
        <v>3.357424337513885</v>
      </c>
      <c r="O9" s="97">
        <v>3.678285081101143</v>
      </c>
      <c r="P9" s="10">
        <f aca="true" t="shared" si="0" ref="P9:P17">AVERAGE(B9:O9)</f>
        <v>3.8758514157898714</v>
      </c>
    </row>
    <row r="10" spans="1:16" ht="12.75">
      <c r="A10" s="8" t="s">
        <v>16</v>
      </c>
      <c r="B10" s="97">
        <v>5.601192539415601</v>
      </c>
      <c r="C10" s="97">
        <v>6.160968119327367</v>
      </c>
      <c r="D10" s="97">
        <v>7.311542409732634</v>
      </c>
      <c r="E10" s="97">
        <v>7.969509650349931</v>
      </c>
      <c r="F10" s="97">
        <v>8.30176605794839</v>
      </c>
      <c r="G10" s="97">
        <v>8.099226976738546</v>
      </c>
      <c r="H10" s="97">
        <v>6.977720002842783</v>
      </c>
      <c r="I10" s="97">
        <v>5.717190630194965</v>
      </c>
      <c r="J10" s="97">
        <v>5.555411537196751</v>
      </c>
      <c r="K10" s="97">
        <v>5.459396174336496</v>
      </c>
      <c r="L10" s="97">
        <v>5.400674172171944</v>
      </c>
      <c r="M10" s="97">
        <v>7.0423576333498055</v>
      </c>
      <c r="N10" s="97">
        <v>7.370149617695117</v>
      </c>
      <c r="O10" s="97">
        <v>6.711147492296665</v>
      </c>
      <c r="P10" s="10">
        <f t="shared" si="0"/>
        <v>6.691303786685499</v>
      </c>
    </row>
    <row r="11" spans="1:16" ht="12.75">
      <c r="A11" s="11" t="s">
        <v>17</v>
      </c>
      <c r="B11" s="173">
        <v>4.273915352931772</v>
      </c>
      <c r="C11" s="173">
        <v>5.885472199741012</v>
      </c>
      <c r="D11" s="173">
        <v>5.917900626600236</v>
      </c>
      <c r="E11" s="173">
        <v>6.223855463446012</v>
      </c>
      <c r="F11" s="173">
        <v>6.168916658729223</v>
      </c>
      <c r="G11" s="173">
        <v>6.060730710357771</v>
      </c>
      <c r="H11" s="173">
        <v>4.575529287575645</v>
      </c>
      <c r="I11" s="173">
        <v>4.232538137268863</v>
      </c>
      <c r="J11" s="173">
        <v>3.7658827780031405</v>
      </c>
      <c r="K11" s="173">
        <v>3.355222350978638</v>
      </c>
      <c r="L11" s="173">
        <v>2.9676822477249254</v>
      </c>
      <c r="M11" s="97">
        <v>3.9923060565814183</v>
      </c>
      <c r="N11" s="97">
        <v>5.382500492467206</v>
      </c>
      <c r="O11" s="97">
        <v>5.591919345637328</v>
      </c>
      <c r="P11" s="10">
        <f t="shared" si="0"/>
        <v>4.885312264860227</v>
      </c>
    </row>
    <row r="12" spans="1:18" s="12" customFormat="1" ht="12.75">
      <c r="A12" s="11" t="s">
        <v>18</v>
      </c>
      <c r="B12" s="173">
        <v>6.620053458371519</v>
      </c>
      <c r="C12" s="173">
        <v>7.733339634432701</v>
      </c>
      <c r="D12" s="173">
        <v>8.186556462709188</v>
      </c>
      <c r="E12" s="173">
        <v>9.378531160293871</v>
      </c>
      <c r="F12" s="173">
        <v>9.001508393255568</v>
      </c>
      <c r="G12" s="173">
        <v>9.393981591135264</v>
      </c>
      <c r="H12" s="173">
        <v>8.92866014531738</v>
      </c>
      <c r="I12" s="173">
        <v>8.68413976457694</v>
      </c>
      <c r="J12" s="173">
        <v>6.981126516439559</v>
      </c>
      <c r="K12" s="173">
        <v>6.565632192334242</v>
      </c>
      <c r="L12" s="173">
        <v>5.445096188413292</v>
      </c>
      <c r="M12" s="97">
        <v>4.915770803611496</v>
      </c>
      <c r="N12" s="97">
        <v>5.382412130496607</v>
      </c>
      <c r="O12" s="97">
        <v>5.8889920923417005</v>
      </c>
      <c r="P12" s="10">
        <f t="shared" si="0"/>
        <v>7.364700038123523</v>
      </c>
      <c r="R12" s="8"/>
    </row>
    <row r="13" spans="1:18" s="12" customFormat="1" ht="12.75">
      <c r="A13" s="11" t="s">
        <v>19</v>
      </c>
      <c r="B13" s="173">
        <v>4.127914549691686</v>
      </c>
      <c r="C13" s="173">
        <v>4.928911693960339</v>
      </c>
      <c r="D13" s="173">
        <v>4.689742896971186</v>
      </c>
      <c r="E13" s="173">
        <v>5.1164619008981145</v>
      </c>
      <c r="F13" s="173">
        <v>6.501467514872244</v>
      </c>
      <c r="G13" s="173">
        <v>7.182264102312049</v>
      </c>
      <c r="H13" s="173">
        <v>6.9247992627074355</v>
      </c>
      <c r="I13" s="173">
        <v>6.8728243855458</v>
      </c>
      <c r="J13" s="173">
        <v>6.477880066348359</v>
      </c>
      <c r="K13" s="173">
        <v>5.1595441129598365</v>
      </c>
      <c r="L13" s="173">
        <v>4.077382272921301</v>
      </c>
      <c r="M13" s="97">
        <v>4.874267709680711</v>
      </c>
      <c r="N13" s="97">
        <v>5.476321570359058</v>
      </c>
      <c r="O13" s="97">
        <v>5.514323544507135</v>
      </c>
      <c r="P13" s="10">
        <f t="shared" si="0"/>
        <v>5.566007541695376</v>
      </c>
      <c r="R13" s="8"/>
    </row>
    <row r="14" spans="1:16" ht="12.75">
      <c r="A14" s="11" t="s">
        <v>20</v>
      </c>
      <c r="B14" s="173">
        <v>7.98547390051881</v>
      </c>
      <c r="C14" s="173">
        <v>9.172757843133416</v>
      </c>
      <c r="D14" s="173">
        <v>10.351513155777972</v>
      </c>
      <c r="E14" s="173">
        <v>12.274724359765235</v>
      </c>
      <c r="F14" s="173">
        <v>15.164412220420894</v>
      </c>
      <c r="G14" s="173">
        <v>17.12283105429303</v>
      </c>
      <c r="H14" s="173">
        <v>16.641744613179142</v>
      </c>
      <c r="I14" s="173">
        <v>17.092079506515823</v>
      </c>
      <c r="J14" s="173">
        <v>15.814111710020459</v>
      </c>
      <c r="K14" s="173">
        <v>13.35539100851563</v>
      </c>
      <c r="L14" s="173">
        <v>10.19717513950413</v>
      </c>
      <c r="M14" s="97">
        <v>11.823079924090298</v>
      </c>
      <c r="N14" s="97">
        <v>11.681590086280968</v>
      </c>
      <c r="O14" s="97">
        <v>12.144201676684634</v>
      </c>
      <c r="P14" s="10">
        <f t="shared" si="0"/>
        <v>12.915791871335747</v>
      </c>
    </row>
    <row r="15" spans="1:16" ht="12.75">
      <c r="A15" s="11" t="s">
        <v>21</v>
      </c>
      <c r="B15" s="173">
        <v>5.874994266080749</v>
      </c>
      <c r="C15" s="173">
        <v>6.978603261761716</v>
      </c>
      <c r="D15" s="173">
        <v>7.219676447793143</v>
      </c>
      <c r="E15" s="173">
        <v>7.292472474657847</v>
      </c>
      <c r="F15" s="173">
        <v>7.395827695162871</v>
      </c>
      <c r="G15" s="173">
        <v>7.246672837616678</v>
      </c>
      <c r="H15" s="173">
        <v>5.888814908196657</v>
      </c>
      <c r="I15" s="173">
        <v>5.650571847921134</v>
      </c>
      <c r="J15" s="173">
        <v>5.669377001072223</v>
      </c>
      <c r="K15" s="173">
        <v>5.881279325056629</v>
      </c>
      <c r="L15" s="173">
        <v>5.588820027411024</v>
      </c>
      <c r="M15" s="97">
        <v>7.956047780092438</v>
      </c>
      <c r="N15" s="97">
        <v>8.477590127227385</v>
      </c>
      <c r="O15" s="97">
        <v>8.599380789554054</v>
      </c>
      <c r="P15" s="10">
        <f t="shared" si="0"/>
        <v>6.837152056400323</v>
      </c>
    </row>
    <row r="16" spans="1:16" ht="12.75">
      <c r="A16" s="11" t="s">
        <v>22</v>
      </c>
      <c r="B16" s="173">
        <v>3.6646539541234007</v>
      </c>
      <c r="C16" s="173">
        <v>5.8238516527042385</v>
      </c>
      <c r="D16" s="173">
        <v>7.365940462197884</v>
      </c>
      <c r="E16" s="173">
        <v>7.872551142687508</v>
      </c>
      <c r="F16" s="173">
        <v>8.463944654390524</v>
      </c>
      <c r="G16" s="173">
        <v>8.705267626248398</v>
      </c>
      <c r="H16" s="173">
        <v>7.5376973328468795</v>
      </c>
      <c r="I16" s="173">
        <v>5.743808883700804</v>
      </c>
      <c r="J16" s="173">
        <v>4.974942890746901</v>
      </c>
      <c r="K16" s="173">
        <v>4.643856253777533</v>
      </c>
      <c r="L16" s="173">
        <v>4.182448994023953</v>
      </c>
      <c r="M16" s="97">
        <v>5.080487765815466</v>
      </c>
      <c r="N16" s="97">
        <v>5.068819432947475</v>
      </c>
      <c r="O16" s="97">
        <v>4.930015439288809</v>
      </c>
      <c r="P16" s="10">
        <f t="shared" si="0"/>
        <v>6.004163320392841</v>
      </c>
    </row>
    <row r="17" spans="1:16" ht="12.75">
      <c r="A17" s="11" t="s">
        <v>23</v>
      </c>
      <c r="B17" s="173">
        <v>3.124770337415764</v>
      </c>
      <c r="C17" s="173">
        <v>3.8049340410704477</v>
      </c>
      <c r="D17" s="173">
        <v>4.003673912141378</v>
      </c>
      <c r="E17" s="173">
        <v>4.7953284341843165</v>
      </c>
      <c r="F17" s="173">
        <v>5.063392439396209</v>
      </c>
      <c r="G17" s="173">
        <v>4.8786329971897</v>
      </c>
      <c r="H17" s="173">
        <v>4.491523305145561</v>
      </c>
      <c r="I17" s="173">
        <v>4.088817919597595</v>
      </c>
      <c r="J17" s="173">
        <v>3.36116515811564</v>
      </c>
      <c r="K17" s="173">
        <v>3.1323206106795056</v>
      </c>
      <c r="L17" s="173">
        <v>3.4898291771284944</v>
      </c>
      <c r="M17" s="97">
        <v>4.035402803280429</v>
      </c>
      <c r="N17" s="97">
        <v>4.322141608764748</v>
      </c>
      <c r="O17" s="97">
        <v>4.301244859893848</v>
      </c>
      <c r="P17" s="10">
        <f t="shared" si="0"/>
        <v>4.0637984002859735</v>
      </c>
    </row>
    <row r="18" spans="1:16" ht="12.75">
      <c r="A18" s="11"/>
      <c r="B18" s="13"/>
      <c r="C18" s="13"/>
      <c r="D18" s="13"/>
      <c r="E18" s="13"/>
      <c r="F18" s="13"/>
      <c r="G18" s="13"/>
      <c r="H18" s="13"/>
      <c r="I18" s="13" t="s">
        <v>9</v>
      </c>
      <c r="J18" s="13"/>
      <c r="K18" s="13"/>
      <c r="L18" s="13"/>
      <c r="M18" s="13"/>
      <c r="N18" s="13"/>
      <c r="O18" s="13"/>
      <c r="P18" s="13"/>
    </row>
    <row r="19" spans="1:16" ht="12.75">
      <c r="A19" s="14" t="s">
        <v>24</v>
      </c>
      <c r="B19" s="15">
        <f aca="true" t="shared" si="1" ref="B19:M19">AVERAGE(B8:B17)</f>
        <v>4.853480930953399</v>
      </c>
      <c r="C19" s="15">
        <f t="shared" si="1"/>
        <v>5.885720661422429</v>
      </c>
      <c r="D19" s="15">
        <f t="shared" si="1"/>
        <v>6.337279690611874</v>
      </c>
      <c r="E19" s="15">
        <f t="shared" si="1"/>
        <v>6.995029051528941</v>
      </c>
      <c r="F19" s="15">
        <f t="shared" si="1"/>
        <v>7.561061298907063</v>
      </c>
      <c r="G19" s="15">
        <f t="shared" si="1"/>
        <v>7.917981987318207</v>
      </c>
      <c r="H19" s="15">
        <f t="shared" si="1"/>
        <v>7.177087016579071</v>
      </c>
      <c r="I19" s="15">
        <f t="shared" si="1"/>
        <v>6.745335566125428</v>
      </c>
      <c r="J19" s="15">
        <f t="shared" si="1"/>
        <v>6.100601786526996</v>
      </c>
      <c r="K19" s="15">
        <f t="shared" si="1"/>
        <v>5.512351554792785</v>
      </c>
      <c r="L19" s="15">
        <f t="shared" si="1"/>
        <v>4.739911441860147</v>
      </c>
      <c r="M19" s="15">
        <f t="shared" si="1"/>
        <v>5.679939766938973</v>
      </c>
      <c r="N19" s="15">
        <f>AVERAGE(N8:N17)</f>
        <v>6.058619193413832</v>
      </c>
      <c r="O19" s="15">
        <f>AVERAGE(O8:O17)</f>
        <v>6.14012011284847</v>
      </c>
      <c r="P19" s="15">
        <f>AVERAGE(B19:O19)</f>
        <v>6.264608575701971</v>
      </c>
    </row>
    <row r="20" spans="1:16" ht="12.75">
      <c r="A20" s="14" t="s">
        <v>25</v>
      </c>
      <c r="B20" s="15">
        <f aca="true" t="shared" si="2" ref="B20:M20">MEDIAN(B8:B17)</f>
        <v>4.200914951311729</v>
      </c>
      <c r="C20" s="15">
        <f t="shared" si="2"/>
        <v>5.854661926222626</v>
      </c>
      <c r="D20" s="15">
        <f t="shared" si="2"/>
        <v>6.568788537196689</v>
      </c>
      <c r="E20" s="15">
        <f t="shared" si="2"/>
        <v>6.75816396905193</v>
      </c>
      <c r="F20" s="15">
        <f t="shared" si="2"/>
        <v>6.948647605017557</v>
      </c>
      <c r="G20" s="15">
        <f t="shared" si="2"/>
        <v>7.214468469964363</v>
      </c>
      <c r="H20" s="15">
        <f t="shared" si="2"/>
        <v>6.406807085452046</v>
      </c>
      <c r="I20" s="15">
        <f t="shared" si="2"/>
        <v>5.683881239058049</v>
      </c>
      <c r="J20" s="15">
        <f t="shared" si="2"/>
        <v>5.2651772139718265</v>
      </c>
      <c r="K20" s="15">
        <f t="shared" si="2"/>
        <v>4.901700183368685</v>
      </c>
      <c r="L20" s="15">
        <f t="shared" si="2"/>
        <v>4.129915633472627</v>
      </c>
      <c r="M20" s="15">
        <f t="shared" si="2"/>
        <v>4.895019256646103</v>
      </c>
      <c r="N20" s="15">
        <f>MEDIAN(N8:N17)</f>
        <v>5.382456311481906</v>
      </c>
      <c r="O20" s="15">
        <f>MEDIAN(O8:O17)</f>
        <v>5.5531214450722315</v>
      </c>
      <c r="P20" s="15">
        <f>AVERAGE(B20:O20)</f>
        <v>5.697408844806312</v>
      </c>
    </row>
    <row r="21" spans="1:16" ht="12.75">
      <c r="A21" s="11"/>
      <c r="B21" s="174"/>
      <c r="C21" s="174"/>
      <c r="D21" s="174"/>
      <c r="E21" s="174"/>
      <c r="F21" s="13"/>
      <c r="G21" s="13"/>
      <c r="H21" s="13"/>
      <c r="I21" s="11"/>
      <c r="J21" s="11"/>
      <c r="K21" s="11"/>
      <c r="L21" s="11"/>
      <c r="M21" s="11"/>
      <c r="N21" s="11"/>
      <c r="O21" s="11"/>
      <c r="P21" s="11"/>
    </row>
    <row r="22" spans="1:16" ht="12.75">
      <c r="A22" s="550" t="s">
        <v>26</v>
      </c>
      <c r="B22" s="550"/>
      <c r="C22" s="550"/>
      <c r="D22" s="550"/>
      <c r="E22" s="550"/>
      <c r="F22" s="550"/>
      <c r="G22" s="550"/>
      <c r="H22" s="550"/>
      <c r="I22" s="550"/>
      <c r="J22" s="550"/>
      <c r="K22" s="550"/>
      <c r="L22" s="550"/>
      <c r="M22" s="550"/>
      <c r="N22" s="550"/>
      <c r="O22" s="550"/>
      <c r="P22" s="550"/>
    </row>
    <row r="23" spans="1:16" ht="12.75">
      <c r="A23" s="16"/>
      <c r="B23" s="175"/>
      <c r="C23" s="175"/>
      <c r="D23" s="175"/>
      <c r="E23" s="175"/>
      <c r="F23" s="175"/>
      <c r="G23" s="175"/>
      <c r="H23" s="175"/>
      <c r="I23" s="175"/>
      <c r="J23" s="11"/>
      <c r="K23" s="11"/>
      <c r="L23" s="11"/>
      <c r="M23" s="11"/>
      <c r="N23" s="11"/>
      <c r="O23" s="11"/>
      <c r="P23" s="11"/>
    </row>
    <row r="24" spans="1:16" ht="12.75">
      <c r="A24" s="17" t="s">
        <v>27</v>
      </c>
      <c r="B24" s="176"/>
      <c r="C24" s="176"/>
      <c r="D24" s="11"/>
      <c r="E24" s="11"/>
      <c r="F24" s="11"/>
      <c r="G24" s="11"/>
      <c r="H24" s="11"/>
      <c r="I24" s="11"/>
      <c r="J24" s="11"/>
      <c r="K24" s="11"/>
      <c r="L24" s="11"/>
      <c r="M24" s="11"/>
      <c r="N24" s="11"/>
      <c r="O24" s="11"/>
      <c r="P24" s="11"/>
    </row>
    <row r="25" spans="1:16" s="4" customFormat="1" ht="12.75">
      <c r="A25" s="18" t="s">
        <v>28</v>
      </c>
      <c r="B25" s="15">
        <f aca="true" t="shared" si="3" ref="B25:M25">B17/B19</f>
        <v>0.643820462441159</v>
      </c>
      <c r="C25" s="15">
        <f t="shared" si="3"/>
        <v>0.6464686756219402</v>
      </c>
      <c r="D25" s="15">
        <f t="shared" si="3"/>
        <v>0.6317653800371902</v>
      </c>
      <c r="E25" s="15">
        <f t="shared" si="3"/>
        <v>0.6855337410122945</v>
      </c>
      <c r="F25" s="15">
        <f t="shared" si="3"/>
        <v>0.6696668945308131</v>
      </c>
      <c r="G25" s="15">
        <f t="shared" si="3"/>
        <v>0.6161460085415118</v>
      </c>
      <c r="H25" s="15">
        <f t="shared" si="3"/>
        <v>0.6258142467508255</v>
      </c>
      <c r="I25" s="15">
        <f t="shared" si="3"/>
        <v>0.6061696826665427</v>
      </c>
      <c r="J25" s="15">
        <f t="shared" si="3"/>
        <v>0.5509563278722235</v>
      </c>
      <c r="K25" s="15">
        <f t="shared" si="3"/>
        <v>0.5682367279271348</v>
      </c>
      <c r="L25" s="15">
        <f t="shared" si="3"/>
        <v>0.7362646369947651</v>
      </c>
      <c r="M25" s="15">
        <f t="shared" si="3"/>
        <v>0.7104657740860488</v>
      </c>
      <c r="N25" s="15">
        <f>N17/N19</f>
        <v>0.7133872373862409</v>
      </c>
      <c r="O25" s="15">
        <f>O17/O19</f>
        <v>0.7005147750926412</v>
      </c>
      <c r="P25" s="15">
        <f>AVERAGE(B25:O25)</f>
        <v>0.650372183640095</v>
      </c>
    </row>
    <row r="26" spans="1:16" s="4" customFormat="1" ht="12.75">
      <c r="A26" s="18" t="s">
        <v>29</v>
      </c>
      <c r="B26" s="15">
        <f aca="true" t="shared" si="4" ref="B26:M26">B17/B20</f>
        <v>0.7438308972287239</v>
      </c>
      <c r="C26" s="15">
        <f t="shared" si="4"/>
        <v>0.649898164747722</v>
      </c>
      <c r="D26" s="15">
        <f t="shared" si="4"/>
        <v>0.6094995887704423</v>
      </c>
      <c r="E26" s="15">
        <f t="shared" si="4"/>
        <v>0.7095608298561347</v>
      </c>
      <c r="F26" s="15">
        <f t="shared" si="4"/>
        <v>0.7286874694494476</v>
      </c>
      <c r="G26" s="15">
        <f t="shared" si="4"/>
        <v>0.6762290274745354</v>
      </c>
      <c r="H26" s="15">
        <f t="shared" si="4"/>
        <v>0.7010548694909943</v>
      </c>
      <c r="I26" s="15">
        <f t="shared" si="4"/>
        <v>0.7193707517145814</v>
      </c>
      <c r="J26" s="15">
        <f t="shared" si="4"/>
        <v>0.6383764537300577</v>
      </c>
      <c r="K26" s="15">
        <f t="shared" si="4"/>
        <v>0.6390273769308396</v>
      </c>
      <c r="L26" s="15">
        <f t="shared" si="4"/>
        <v>0.8450122198244718</v>
      </c>
      <c r="M26" s="15">
        <f t="shared" si="4"/>
        <v>0.8243895665581807</v>
      </c>
      <c r="N26" s="15">
        <f>N17/N20</f>
        <v>0.8030054232943267</v>
      </c>
      <c r="O26" s="15">
        <f>O17/O20</f>
        <v>0.7745634419198084</v>
      </c>
      <c r="P26" s="15">
        <f>AVERAGE(B26:O26)</f>
        <v>0.7187504343564476</v>
      </c>
    </row>
    <row r="27" spans="1:9" ht="12.75">
      <c r="A27" s="19"/>
      <c r="B27" s="13"/>
      <c r="C27" s="13"/>
      <c r="D27" s="13"/>
      <c r="E27" s="13"/>
      <c r="F27" s="13"/>
      <c r="G27" s="13"/>
      <c r="H27" s="13"/>
      <c r="I27" s="13"/>
    </row>
    <row r="28" spans="1:9" ht="12.75">
      <c r="A28" s="11" t="s">
        <v>384</v>
      </c>
      <c r="B28" s="11"/>
      <c r="C28" s="11"/>
      <c r="D28" s="11"/>
      <c r="E28" s="11"/>
      <c r="F28" s="19"/>
      <c r="G28" s="19"/>
      <c r="H28" s="19"/>
      <c r="I28" s="11"/>
    </row>
  </sheetData>
  <sheetProtection/>
  <mergeCells count="2">
    <mergeCell ref="A1:P1"/>
    <mergeCell ref="A22:P22"/>
  </mergeCells>
  <printOptions horizontalCentered="1"/>
  <pageMargins left="0.36" right="0.38" top="1.59" bottom="1" header="0.39" footer="0.5"/>
  <pageSetup fitToHeight="1" fitToWidth="1" horizontalDpi="600" verticalDpi="600" orientation="landscape" scale="74" r:id="rId1"/>
  <headerFooter alignWithMargins="0">
    <oddHeader>&amp;R&amp;"Arial,Bold"&amp;A</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M19"/>
  <sheetViews>
    <sheetView zoomScalePageLayoutView="0" workbookViewId="0" topLeftCell="A1">
      <selection activeCell="A1" sqref="A1:K1"/>
    </sheetView>
  </sheetViews>
  <sheetFormatPr defaultColWidth="9.140625" defaultRowHeight="15"/>
  <cols>
    <col min="1" max="1" width="12.28125" style="8" customWidth="1"/>
    <col min="2" max="9" width="13.00390625" style="5" customWidth="1"/>
    <col min="10" max="10" width="19.140625" style="5" customWidth="1"/>
    <col min="11" max="11" width="10.8515625" style="5" customWidth="1"/>
    <col min="12" max="13" width="9.140625" style="5" customWidth="1"/>
    <col min="14" max="16384" width="9.140625" style="8" customWidth="1"/>
  </cols>
  <sheetData>
    <row r="1" spans="1:13" ht="12.75">
      <c r="A1" s="531" t="s">
        <v>30</v>
      </c>
      <c r="B1" s="531"/>
      <c r="C1" s="531"/>
      <c r="D1" s="531"/>
      <c r="E1" s="531"/>
      <c r="F1" s="531"/>
      <c r="G1" s="531"/>
      <c r="H1" s="531"/>
      <c r="I1" s="531"/>
      <c r="J1" s="531"/>
      <c r="K1" s="531"/>
      <c r="L1" s="399"/>
      <c r="M1" s="399"/>
    </row>
    <row r="3" spans="1:11" ht="25.5">
      <c r="A3" s="4"/>
      <c r="B3" s="400" t="s">
        <v>777</v>
      </c>
      <c r="C3" s="400" t="s">
        <v>778</v>
      </c>
      <c r="D3" s="400" t="s">
        <v>16</v>
      </c>
      <c r="E3" s="400" t="s">
        <v>17</v>
      </c>
      <c r="F3" s="400" t="s">
        <v>18</v>
      </c>
      <c r="G3" s="400" t="s">
        <v>19</v>
      </c>
      <c r="H3" s="400" t="s">
        <v>780</v>
      </c>
      <c r="I3" s="400" t="s">
        <v>21</v>
      </c>
      <c r="J3" s="400" t="s">
        <v>779</v>
      </c>
      <c r="K3" s="400" t="s">
        <v>23</v>
      </c>
    </row>
    <row r="4" spans="1:11" ht="21.75" customHeight="1">
      <c r="A4" s="5">
        <v>1997</v>
      </c>
      <c r="B4" s="10">
        <v>0.8167143639079566</v>
      </c>
      <c r="C4" s="10">
        <v>0.6199244310757249</v>
      </c>
      <c r="D4" s="10">
        <v>0.9727885145569038</v>
      </c>
      <c r="E4" s="10">
        <v>0.9361045715287635</v>
      </c>
      <c r="F4" s="10">
        <v>0.6020209474221827</v>
      </c>
      <c r="G4" s="10">
        <v>0.9697085938212602</v>
      </c>
      <c r="H4" s="10">
        <v>1.5712728455410785</v>
      </c>
      <c r="I4" s="10">
        <v>1.3231104238168343</v>
      </c>
      <c r="J4" s="10">
        <v>0.637538776466829</v>
      </c>
      <c r="K4" s="10">
        <v>0.5340422392494606</v>
      </c>
    </row>
    <row r="5" spans="1:11" ht="21.75" customHeight="1">
      <c r="A5" s="5">
        <v>1998</v>
      </c>
      <c r="B5" s="10">
        <v>0.7965810447375621</v>
      </c>
      <c r="C5" s="10">
        <v>0.6023847493074683</v>
      </c>
      <c r="D5" s="10">
        <v>0.8529386124386804</v>
      </c>
      <c r="E5" s="10">
        <v>1.115161365220504</v>
      </c>
      <c r="F5" s="10">
        <v>1.014443026955672</v>
      </c>
      <c r="G5" s="10">
        <v>0.9348661134271207</v>
      </c>
      <c r="H5" s="10">
        <v>1.4074496383349262</v>
      </c>
      <c r="I5" s="10">
        <v>1.1178801301685661</v>
      </c>
      <c r="J5" s="10">
        <v>0.9193765523468913</v>
      </c>
      <c r="K5" s="10">
        <v>0.5526519665322287</v>
      </c>
    </row>
    <row r="6" spans="1:11" ht="21.75" customHeight="1">
      <c r="A6" s="5">
        <v>1999</v>
      </c>
      <c r="B6" s="10">
        <v>0.729838452492034</v>
      </c>
      <c r="C6" s="10">
        <v>0.43628380705788583</v>
      </c>
      <c r="D6" s="10">
        <v>0.8998580143734451</v>
      </c>
      <c r="E6" s="10">
        <v>0.998399020961667</v>
      </c>
      <c r="F6" s="10">
        <v>1.0031933847195273</v>
      </c>
      <c r="G6" s="10">
        <v>0.775172697777243</v>
      </c>
      <c r="H6" s="10">
        <v>1.55347339107976</v>
      </c>
      <c r="I6" s="10">
        <v>1.0405697128152507</v>
      </c>
      <c r="J6" s="10">
        <v>1.1108941488968436</v>
      </c>
      <c r="K6" s="10">
        <v>0.3002937432449522</v>
      </c>
    </row>
    <row r="7" spans="1:11" ht="21.75" customHeight="1">
      <c r="A7" s="5">
        <v>2000</v>
      </c>
      <c r="B7" s="10">
        <v>0.6863230937447422</v>
      </c>
      <c r="C7" s="10">
        <v>0.23409339626877057</v>
      </c>
      <c r="D7" s="10">
        <v>0.6599597139693377</v>
      </c>
      <c r="E7" s="10">
        <v>0.7829966989385713</v>
      </c>
      <c r="F7" s="10">
        <v>1.089439122229562</v>
      </c>
      <c r="G7" s="10">
        <v>0.722330011511661</v>
      </c>
      <c r="H7" s="10">
        <v>1.7795147236457374</v>
      </c>
      <c r="I7" s="10">
        <v>0.7398292018354343</v>
      </c>
      <c r="J7" s="10">
        <v>0.9190092331752163</v>
      </c>
      <c r="K7" s="10">
        <v>0.13957726383217886</v>
      </c>
    </row>
    <row r="8" spans="1:11" ht="21.75" customHeight="1">
      <c r="A8" s="5">
        <v>2001</v>
      </c>
      <c r="B8" s="10">
        <v>0.6774899718031222</v>
      </c>
      <c r="C8" s="10">
        <v>0.10153338106348207</v>
      </c>
      <c r="D8" s="10">
        <v>0.488761466508338</v>
      </c>
      <c r="E8" s="10">
        <v>0.6643900787542504</v>
      </c>
      <c r="F8" s="10">
        <v>0.9755077648376663</v>
      </c>
      <c r="G8" s="10">
        <v>0.8162952102145574</v>
      </c>
      <c r="H8" s="10">
        <v>2.125352319567215</v>
      </c>
      <c r="I8" s="10">
        <v>0.5980478164030487</v>
      </c>
      <c r="J8" s="10">
        <v>0.9428010845094561</v>
      </c>
      <c r="K8" s="10">
        <v>-0.03158202798849419</v>
      </c>
    </row>
    <row r="9" spans="1:11" ht="21.75" customHeight="1">
      <c r="A9" s="5">
        <v>2002</v>
      </c>
      <c r="B9" s="10">
        <v>0.7287251491207203</v>
      </c>
      <c r="C9" s="10">
        <v>0.08217162529848915</v>
      </c>
      <c r="D9" s="10">
        <v>0.42604833976095785</v>
      </c>
      <c r="E9" s="10">
        <v>0.6640516720420154</v>
      </c>
      <c r="F9" s="10">
        <v>0.9883121006149921</v>
      </c>
      <c r="G9" s="10">
        <v>0.8616930072701455</v>
      </c>
      <c r="H9" s="10">
        <v>2.276145397245563</v>
      </c>
      <c r="I9" s="10">
        <v>0.5733591809682324</v>
      </c>
      <c r="J9" s="10">
        <v>0.9292960267215059</v>
      </c>
      <c r="K9" s="10">
        <v>-0.05721473559679534</v>
      </c>
    </row>
    <row r="10" spans="1:11" ht="21.75" customHeight="1">
      <c r="A10" s="5">
        <v>2003</v>
      </c>
      <c r="B10" s="10">
        <v>0.7401650757104917</v>
      </c>
      <c r="C10" s="10">
        <v>-0.07578120357139069</v>
      </c>
      <c r="D10" s="10">
        <v>0.2558679236283787</v>
      </c>
      <c r="E10" s="10">
        <v>0.37503495535584797</v>
      </c>
      <c r="F10" s="10">
        <v>0.8483068947844681</v>
      </c>
      <c r="G10" s="10">
        <v>0.912458859273543</v>
      </c>
      <c r="H10" s="10">
        <v>2.7448106477942433</v>
      </c>
      <c r="I10" s="10">
        <v>0.42970624883661007</v>
      </c>
      <c r="J10" s="10">
        <v>0.832038974486219</v>
      </c>
      <c r="K10" s="10">
        <v>-0.2541633127777447</v>
      </c>
    </row>
    <row r="11" spans="1:11" ht="21.75" customHeight="1">
      <c r="A11" s="5">
        <v>2004</v>
      </c>
      <c r="B11" s="10">
        <v>0.7969475332136104</v>
      </c>
      <c r="C11" s="10">
        <v>-0.06808465387834534</v>
      </c>
      <c r="D11" s="10">
        <v>0.16653679219694137</v>
      </c>
      <c r="E11" s="10">
        <v>0.3913068538130259</v>
      </c>
      <c r="F11" s="10">
        <v>0.8242431789838276</v>
      </c>
      <c r="G11" s="10">
        <v>1.045955296776752</v>
      </c>
      <c r="H11" s="10">
        <v>2.8660935228191984</v>
      </c>
      <c r="I11" s="10">
        <v>0.4101103970840692</v>
      </c>
      <c r="J11" s="10">
        <v>0.5779162460538139</v>
      </c>
      <c r="K11" s="10">
        <v>-0.1329026790387029</v>
      </c>
    </row>
    <row r="12" spans="1:11" ht="21.75" customHeight="1">
      <c r="A12" s="5">
        <v>2005</v>
      </c>
      <c r="B12" s="10">
        <v>0.832003863926378</v>
      </c>
      <c r="C12" s="10">
        <v>0.07408817996041048</v>
      </c>
      <c r="D12" s="10">
        <v>0.4841849404698171</v>
      </c>
      <c r="E12" s="10">
        <v>0.5622133383996657</v>
      </c>
      <c r="F12" s="10">
        <v>0.7241588733056107</v>
      </c>
      <c r="G12" s="10">
        <v>1.1267413519673894</v>
      </c>
      <c r="H12" s="10">
        <v>2.675232610630234</v>
      </c>
      <c r="I12" s="10">
        <v>0.7651320030634683</v>
      </c>
      <c r="J12" s="10">
        <v>0.7380186437820399</v>
      </c>
      <c r="K12" s="10">
        <v>-0.002562927373475706</v>
      </c>
    </row>
    <row r="13" spans="1:11" ht="21.75" customHeight="1">
      <c r="A13" s="5">
        <v>2006</v>
      </c>
      <c r="B13" s="10">
        <v>0.8552599896052455</v>
      </c>
      <c r="C13" s="10">
        <v>0.3724028022800614</v>
      </c>
      <c r="D13" s="10">
        <v>1.0307769591736453</v>
      </c>
      <c r="E13" s="10">
        <v>0.6757798363476516</v>
      </c>
      <c r="F13" s="10">
        <v>0.8497316650293743</v>
      </c>
      <c r="G13" s="10">
        <v>1.0568395661956917</v>
      </c>
      <c r="H13" s="10">
        <v>2.0747052006938724</v>
      </c>
      <c r="I13" s="10">
        <v>1.3203339121953583</v>
      </c>
      <c r="J13" s="10">
        <v>0.5234894459523176</v>
      </c>
      <c r="K13" s="10">
        <v>0.25002350689973685</v>
      </c>
    </row>
    <row r="14" spans="1:11" ht="21.75" customHeight="1">
      <c r="A14" s="5">
        <v>2007</v>
      </c>
      <c r="B14" s="10">
        <v>0.7336244009550372</v>
      </c>
      <c r="C14" s="10">
        <v>0.5365489369585387</v>
      </c>
      <c r="D14" s="10">
        <v>1.4444745178649407</v>
      </c>
      <c r="E14" s="10">
        <v>0.5100925695215975</v>
      </c>
      <c r="F14" s="10">
        <v>0.5414750894186204</v>
      </c>
      <c r="G14" s="10">
        <v>0.9582856135383561</v>
      </c>
      <c r="H14" s="10">
        <v>1.12219448337545</v>
      </c>
      <c r="I14" s="10">
        <v>1.4479563138537</v>
      </c>
      <c r="J14" s="10">
        <v>0.6177095972544491</v>
      </c>
      <c r="K14" s="10">
        <v>0.4628410559955342</v>
      </c>
    </row>
    <row r="15" spans="1:11" ht="21.75" customHeight="1">
      <c r="A15" s="5">
        <v>2008</v>
      </c>
      <c r="B15" s="10">
        <v>0.588962341466884</v>
      </c>
      <c r="C15" s="10">
        <v>0.3163162061398857</v>
      </c>
      <c r="D15" s="10">
        <v>1.4319032904442603</v>
      </c>
      <c r="E15" s="10">
        <v>0.606763868133187</v>
      </c>
      <c r="F15" s="10">
        <v>0.4815359728637669</v>
      </c>
      <c r="G15" s="10">
        <v>0.805560987016164</v>
      </c>
      <c r="H15" s="10">
        <v>1.427914226816005</v>
      </c>
      <c r="I15" s="10">
        <v>1.299576014633559</v>
      </c>
      <c r="J15" s="10">
        <v>0.5469374424170292</v>
      </c>
      <c r="K15" s="10">
        <v>0.4879610828126634</v>
      </c>
    </row>
    <row r="16" spans="1:11" ht="21.75" customHeight="1">
      <c r="A16" s="5">
        <v>2009</v>
      </c>
      <c r="B16" s="10">
        <v>0.557403189004447</v>
      </c>
      <c r="C16" s="10">
        <v>0.2834673872847958</v>
      </c>
      <c r="D16" s="10">
        <v>1.3508512746850625</v>
      </c>
      <c r="E16" s="10">
        <v>0.7974355167258851</v>
      </c>
      <c r="F16" s="10">
        <v>0.4121696822622042</v>
      </c>
      <c r="G16" s="10">
        <v>0.8313105880848972</v>
      </c>
      <c r="H16" s="10">
        <v>1.219290726579031</v>
      </c>
      <c r="I16" s="10">
        <v>1.236496282964686</v>
      </c>
      <c r="J16" s="10">
        <v>0.468780498595165</v>
      </c>
      <c r="K16" s="10">
        <v>0.4097544589926624</v>
      </c>
    </row>
    <row r="17" spans="1:11" ht="21.75" customHeight="1">
      <c r="A17" s="5">
        <v>2010</v>
      </c>
      <c r="B17" s="10">
        <v>0.5461471318200087</v>
      </c>
      <c r="C17" s="10">
        <v>0.32588788748365716</v>
      </c>
      <c r="D17" s="10">
        <v>1.2427864715154315</v>
      </c>
      <c r="E17" s="10">
        <v>0.8462102291071705</v>
      </c>
      <c r="F17" s="10">
        <v>0.39365985771446327</v>
      </c>
      <c r="G17" s="10">
        <v>0.8699142029186755</v>
      </c>
      <c r="H17" s="10">
        <v>1.3695799745694246</v>
      </c>
      <c r="I17" s="10">
        <v>1.2228039809360531</v>
      </c>
      <c r="J17" s="10">
        <v>0.4581006719479832</v>
      </c>
      <c r="K17" s="10">
        <v>0.41537125469540237</v>
      </c>
    </row>
    <row r="18" ht="21.75" customHeight="1"/>
    <row r="19" ht="12.75">
      <c r="A19" s="8" t="s">
        <v>384</v>
      </c>
    </row>
  </sheetData>
  <sheetProtection/>
  <mergeCells count="1">
    <mergeCell ref="A1:K1"/>
  </mergeCells>
  <printOptions horizontalCentered="1"/>
  <pageMargins left="0.74" right="0.75" top="1.07" bottom="1" header="0.5" footer="0.5"/>
  <pageSetup fitToHeight="1" fitToWidth="1" horizontalDpi="600" verticalDpi="600" orientation="landscape" scale="61" r:id="rId1"/>
  <headerFooter alignWithMargins="0">
    <oddHeader>&amp;R&amp;"Arial,Bold"&amp;A</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N31"/>
  <sheetViews>
    <sheetView zoomScalePageLayoutView="0" workbookViewId="0" topLeftCell="A1">
      <selection activeCell="A1" sqref="A1:N1"/>
    </sheetView>
  </sheetViews>
  <sheetFormatPr defaultColWidth="9.140625" defaultRowHeight="15"/>
  <cols>
    <col min="1" max="1" width="28.57421875" style="20" customWidth="1"/>
    <col min="2" max="7" width="9.28125" style="21" bestFit="1" customWidth="1"/>
    <col min="8" max="8" width="2.00390625" style="21" customWidth="1"/>
    <col min="9" max="12" width="10.421875" style="21" bestFit="1" customWidth="1"/>
    <col min="13" max="14" width="10.140625" style="21" bestFit="1" customWidth="1"/>
    <col min="15" max="16384" width="9.140625" style="20" customWidth="1"/>
  </cols>
  <sheetData>
    <row r="1" spans="1:14" ht="12.75">
      <c r="A1" s="551" t="s">
        <v>97</v>
      </c>
      <c r="B1" s="552"/>
      <c r="C1" s="552"/>
      <c r="D1" s="552"/>
      <c r="E1" s="552"/>
      <c r="F1" s="552"/>
      <c r="G1" s="552"/>
      <c r="H1" s="552"/>
      <c r="I1" s="552"/>
      <c r="J1" s="552"/>
      <c r="K1" s="552"/>
      <c r="L1" s="552"/>
      <c r="M1" s="552"/>
      <c r="N1" s="552"/>
    </row>
    <row r="2" spans="1:14" ht="12.75">
      <c r="A2" s="551" t="s">
        <v>385</v>
      </c>
      <c r="B2" s="551"/>
      <c r="C2" s="551"/>
      <c r="D2" s="551"/>
      <c r="E2" s="551"/>
      <c r="F2" s="551"/>
      <c r="G2" s="551"/>
      <c r="H2" s="551"/>
      <c r="I2" s="551"/>
      <c r="J2" s="551"/>
      <c r="K2" s="551"/>
      <c r="L2" s="551"/>
      <c r="M2" s="551"/>
      <c r="N2" s="551"/>
    </row>
    <row r="3" spans="1:14" ht="12.75">
      <c r="A3" s="24"/>
      <c r="B3" s="25"/>
      <c r="C3" s="25"/>
      <c r="D3" s="25"/>
      <c r="E3" s="25"/>
      <c r="F3" s="25"/>
      <c r="G3" s="25"/>
      <c r="H3" s="25"/>
      <c r="I3" s="25"/>
      <c r="J3" s="25"/>
      <c r="K3" s="25"/>
      <c r="L3" s="25"/>
      <c r="M3" s="25"/>
      <c r="N3" s="25"/>
    </row>
    <row r="4" spans="2:14" s="26" customFormat="1" ht="14.25">
      <c r="B4" s="553" t="s">
        <v>386</v>
      </c>
      <c r="C4" s="553"/>
      <c r="D4" s="553"/>
      <c r="E4" s="553"/>
      <c r="F4" s="553"/>
      <c r="G4" s="553"/>
      <c r="H4" s="24"/>
      <c r="I4" s="553" t="s">
        <v>387</v>
      </c>
      <c r="J4" s="553"/>
      <c r="K4" s="553"/>
      <c r="L4" s="553"/>
      <c r="M4" s="553"/>
      <c r="N4" s="553"/>
    </row>
    <row r="5" spans="2:14" s="26" customFormat="1" ht="12.75">
      <c r="B5" s="27" t="s">
        <v>98</v>
      </c>
      <c r="C5" s="27" t="s">
        <v>99</v>
      </c>
      <c r="D5" s="148" t="s">
        <v>100</v>
      </c>
      <c r="E5" s="148" t="s">
        <v>101</v>
      </c>
      <c r="F5" s="148" t="s">
        <v>102</v>
      </c>
      <c r="G5" s="148" t="s">
        <v>103</v>
      </c>
      <c r="H5" s="27"/>
      <c r="I5" s="27" t="s">
        <v>98</v>
      </c>
      <c r="J5" s="27" t="s">
        <v>99</v>
      </c>
      <c r="K5" s="148" t="s">
        <v>100</v>
      </c>
      <c r="L5" s="148" t="s">
        <v>101</v>
      </c>
      <c r="M5" s="148" t="s">
        <v>102</v>
      </c>
      <c r="N5" s="148" t="s">
        <v>103</v>
      </c>
    </row>
    <row r="6" spans="1:14" s="31" customFormat="1" ht="12.75">
      <c r="A6" s="29"/>
      <c r="B6" s="30"/>
      <c r="C6" s="30"/>
      <c r="D6" s="30"/>
      <c r="E6" s="30"/>
      <c r="F6" s="30"/>
      <c r="G6" s="30"/>
      <c r="H6" s="30"/>
      <c r="I6" s="30"/>
      <c r="J6" s="30"/>
      <c r="K6" s="30"/>
      <c r="L6" s="30"/>
      <c r="M6" s="30"/>
      <c r="N6" s="30"/>
    </row>
    <row r="7" spans="1:14" ht="12.75">
      <c r="A7" s="149" t="s">
        <v>104</v>
      </c>
      <c r="B7" s="296">
        <v>7.839750128638934</v>
      </c>
      <c r="C7" s="296">
        <v>7.589090554763955</v>
      </c>
      <c r="D7" s="296">
        <v>7.466534376826894</v>
      </c>
      <c r="E7" s="296">
        <v>11.188057071355662</v>
      </c>
      <c r="F7" s="296">
        <v>6.848353037117727</v>
      </c>
      <c r="G7" s="296">
        <v>7.203263134476878</v>
      </c>
      <c r="H7" s="150"/>
      <c r="I7" s="150">
        <v>1.150233987190626</v>
      </c>
      <c r="J7" s="150">
        <v>1.2253010818664778</v>
      </c>
      <c r="K7" s="150">
        <v>1.1372678421876279</v>
      </c>
      <c r="L7" s="150">
        <v>1.2171491422614882</v>
      </c>
      <c r="M7" s="150">
        <v>1.369675114719634</v>
      </c>
      <c r="N7" s="150">
        <v>0.8689788032565553</v>
      </c>
    </row>
    <row r="8" spans="1:14" ht="12.75">
      <c r="A8" s="149" t="s">
        <v>105</v>
      </c>
      <c r="B8" s="296">
        <v>9.527889217333252</v>
      </c>
      <c r="C8" s="296">
        <v>10.389288538425511</v>
      </c>
      <c r="D8" s="296">
        <v>16.228697656250503</v>
      </c>
      <c r="E8" s="296">
        <v>16.043373759425393</v>
      </c>
      <c r="F8" s="296">
        <v>11.017586601839092</v>
      </c>
      <c r="G8" s="296">
        <v>-2.691918083661682</v>
      </c>
      <c r="H8" s="150"/>
      <c r="I8" s="150">
        <v>0.8519585233282815</v>
      </c>
      <c r="J8" s="150">
        <v>0.9613810433055355</v>
      </c>
      <c r="K8" s="150">
        <v>0.35656127076420185</v>
      </c>
      <c r="L8" s="150">
        <v>1.3142310280488252</v>
      </c>
      <c r="M8" s="150">
        <v>1.2448333700170071</v>
      </c>
      <c r="N8" s="150">
        <v>0.6381056951312715</v>
      </c>
    </row>
    <row r="9" spans="1:14" ht="12.75">
      <c r="A9" s="149" t="s">
        <v>106</v>
      </c>
      <c r="B9" s="296">
        <v>9.540736786986681</v>
      </c>
      <c r="C9" s="296">
        <v>8.411754364284318</v>
      </c>
      <c r="D9" s="296">
        <v>14.550549784213107</v>
      </c>
      <c r="E9" s="296">
        <v>11.884704025423233</v>
      </c>
      <c r="F9" s="296">
        <v>4.5031339495034794</v>
      </c>
      <c r="G9" s="296">
        <v>15.331499769761514</v>
      </c>
      <c r="H9" s="150"/>
      <c r="I9" s="150">
        <v>1.0632081987303412</v>
      </c>
      <c r="J9" s="150">
        <v>1.2047084312736682</v>
      </c>
      <c r="K9" s="150">
        <v>1.2462486716866084</v>
      </c>
      <c r="L9" s="150">
        <v>1.402631898451886</v>
      </c>
      <c r="M9" s="150">
        <v>0.9758550222831933</v>
      </c>
      <c r="N9" s="150">
        <v>0.5223687540920674</v>
      </c>
    </row>
    <row r="10" spans="1:14" ht="12.75">
      <c r="A10" s="149" t="s">
        <v>107</v>
      </c>
      <c r="B10" s="296">
        <v>7.093461497808362</v>
      </c>
      <c r="C10" s="296">
        <v>7.39210526123395</v>
      </c>
      <c r="D10" s="296">
        <v>4.788742645225863</v>
      </c>
      <c r="E10" s="296">
        <v>11.820326666079328</v>
      </c>
      <c r="F10" s="296">
        <v>10.281286019523161</v>
      </c>
      <c r="G10" s="296">
        <v>2.648887779753495</v>
      </c>
      <c r="H10" s="150"/>
      <c r="I10" s="150">
        <v>1.0201376062549778</v>
      </c>
      <c r="J10" s="150">
        <v>1.073371315827063</v>
      </c>
      <c r="K10" s="150">
        <v>1.146916897848611</v>
      </c>
      <c r="L10" s="150">
        <v>0.9981433712409953</v>
      </c>
      <c r="M10" s="150">
        <v>1.265979775509756</v>
      </c>
      <c r="N10" s="150">
        <v>0.8467529846145596</v>
      </c>
    </row>
    <row r="11" spans="1:14" ht="12.75">
      <c r="A11" s="149" t="s">
        <v>108</v>
      </c>
      <c r="B11" s="296">
        <v>11.303881099139446</v>
      </c>
      <c r="C11" s="296">
        <v>11.884757158682536</v>
      </c>
      <c r="D11" s="296">
        <v>10.18426833828967</v>
      </c>
      <c r="E11" s="296">
        <v>13.84221823346985</v>
      </c>
      <c r="F11" s="296">
        <v>11.152184933759134</v>
      </c>
      <c r="G11" s="296">
        <v>9.644936907244794</v>
      </c>
      <c r="H11" s="150"/>
      <c r="I11" s="150">
        <v>0.8311215923143395</v>
      </c>
      <c r="J11" s="150">
        <v>0.8618673230840511</v>
      </c>
      <c r="K11" s="150">
        <v>0.8426912724222818</v>
      </c>
      <c r="L11" s="150">
        <v>0.9004926299364775</v>
      </c>
      <c r="M11" s="150">
        <v>0.8891331177756499</v>
      </c>
      <c r="N11" s="150">
        <v>0.7287841293577487</v>
      </c>
    </row>
    <row r="12" spans="1:14" ht="12.75">
      <c r="A12" s="149" t="s">
        <v>109</v>
      </c>
      <c r="B12" s="296">
        <v>7.1557031112672975</v>
      </c>
      <c r="C12" s="296">
        <v>9.609083213763148</v>
      </c>
      <c r="D12" s="296">
        <v>8.337512285871473</v>
      </c>
      <c r="E12" s="296">
        <v>10.90677174971313</v>
      </c>
      <c r="F12" s="296">
        <v>5.999078945322145</v>
      </c>
      <c r="G12" s="296">
        <v>1.1418019345479147</v>
      </c>
      <c r="H12" s="150"/>
      <c r="I12" s="150">
        <v>1.169683093796912</v>
      </c>
      <c r="J12" s="150">
        <v>1.0222685279520147</v>
      </c>
      <c r="K12" s="150">
        <v>1.108689837869477</v>
      </c>
      <c r="L12" s="150">
        <v>0.8688296128105962</v>
      </c>
      <c r="M12" s="150">
        <v>1.083433052954533</v>
      </c>
      <c r="N12" s="150">
        <v>1.690365895170792</v>
      </c>
    </row>
    <row r="13" spans="1:14" ht="14.25">
      <c r="A13" s="149" t="s">
        <v>388</v>
      </c>
      <c r="B13" s="296">
        <v>5.344093000870909</v>
      </c>
      <c r="C13" s="296">
        <v>5.499220491084356</v>
      </c>
      <c r="D13" s="296">
        <v>0.7432904062402157</v>
      </c>
      <c r="E13" s="296">
        <v>16.739197841599474</v>
      </c>
      <c r="F13" s="296">
        <v>-2.284456152868386</v>
      </c>
      <c r="G13" s="296">
        <v>1.3304573726882207</v>
      </c>
      <c r="H13" s="150"/>
      <c r="I13" s="150">
        <v>1.0038266069089417</v>
      </c>
      <c r="J13" s="150">
        <v>1.1756443601155657</v>
      </c>
      <c r="K13" s="150">
        <v>1.2107855708397313</v>
      </c>
      <c r="L13" s="150">
        <v>1.2843618609449396</v>
      </c>
      <c r="M13" s="150">
        <v>1.0553384701083754</v>
      </c>
      <c r="N13" s="150">
        <v>0.463911418025397</v>
      </c>
    </row>
    <row r="14" spans="1:14" ht="12.75">
      <c r="A14" s="149" t="s">
        <v>110</v>
      </c>
      <c r="B14" s="296">
        <v>10.051175096059573</v>
      </c>
      <c r="C14" s="296">
        <v>11.38796870178993</v>
      </c>
      <c r="D14" s="296">
        <v>12.678502190199104</v>
      </c>
      <c r="E14" s="296">
        <v>18.398388342103765</v>
      </c>
      <c r="F14" s="296">
        <v>3.048761763028751</v>
      </c>
      <c r="G14" s="296">
        <v>8.828857382192323</v>
      </c>
      <c r="H14" s="150"/>
      <c r="I14" s="150">
        <v>0.940954008296905</v>
      </c>
      <c r="J14" s="150">
        <v>1.0353356088338763</v>
      </c>
      <c r="K14" s="150">
        <v>0.9385543504365161</v>
      </c>
      <c r="L14" s="150">
        <v>1.0768687463727922</v>
      </c>
      <c r="M14" s="150">
        <v>1.2222715501580323</v>
      </c>
      <c r="N14" s="150">
        <v>0.624152109773963</v>
      </c>
    </row>
    <row r="15" spans="1:14" ht="12.75">
      <c r="A15" s="149" t="s">
        <v>111</v>
      </c>
      <c r="B15" s="296">
        <v>11.680267821792011</v>
      </c>
      <c r="C15" s="296">
        <v>12.075685127427981</v>
      </c>
      <c r="D15" s="296">
        <v>5.206384809891973</v>
      </c>
      <c r="E15" s="296">
        <v>13.819161994118634</v>
      </c>
      <c r="F15" s="296">
        <v>13.666543021774658</v>
      </c>
      <c r="G15" s="296">
        <v>13.067173762422101</v>
      </c>
      <c r="H15" s="150"/>
      <c r="I15" s="150">
        <v>0.6796970673871907</v>
      </c>
      <c r="J15" s="150">
        <v>0.852892421316854</v>
      </c>
      <c r="K15" s="150">
        <v>0.7960347474456575</v>
      </c>
      <c r="L15" s="150">
        <v>0.91626184157143</v>
      </c>
      <c r="M15" s="150">
        <v>0.7639859522374937</v>
      </c>
      <c r="N15" s="150">
        <v>0.02484432554835773</v>
      </c>
    </row>
    <row r="16" spans="1:14" ht="12.75">
      <c r="A16" s="149" t="s">
        <v>23</v>
      </c>
      <c r="B16" s="296">
        <v>11.011913909906369</v>
      </c>
      <c r="C16" s="296">
        <v>10.696972654476111</v>
      </c>
      <c r="D16" s="296">
        <v>3.255856800034773</v>
      </c>
      <c r="E16" s="296">
        <v>17.807229075816867</v>
      </c>
      <c r="F16" s="296">
        <v>10.962539200117561</v>
      </c>
      <c r="G16" s="296">
        <v>16.266723085551504</v>
      </c>
      <c r="H16" s="150"/>
      <c r="I16" s="150">
        <v>0.541877930965648</v>
      </c>
      <c r="J16" s="150">
        <v>0.4823360234888797</v>
      </c>
      <c r="K16" s="150">
        <v>0.5041172694481082</v>
      </c>
      <c r="L16" s="150">
        <v>0.46844332452549303</v>
      </c>
      <c r="M16" s="150">
        <v>0.40245499436461396</v>
      </c>
      <c r="N16" s="150">
        <v>0.7857828495041321</v>
      </c>
    </row>
    <row r="17" spans="1:14" ht="12.75">
      <c r="A17" s="149" t="s">
        <v>112</v>
      </c>
      <c r="B17" s="296">
        <v>13.472791551453444</v>
      </c>
      <c r="C17" s="296">
        <v>15.0040657301288</v>
      </c>
      <c r="D17" s="296">
        <v>19.09710254764889</v>
      </c>
      <c r="E17" s="296">
        <v>15.278863041752434</v>
      </c>
      <c r="F17" s="296">
        <v>12.858311966105207</v>
      </c>
      <c r="G17" s="296">
        <v>7.472054456873267</v>
      </c>
      <c r="H17" s="150"/>
      <c r="I17" s="150">
        <v>0.7746598774796271</v>
      </c>
      <c r="J17" s="150">
        <v>0.7704316995179571</v>
      </c>
      <c r="K17" s="150">
        <v>0.9588708481356709</v>
      </c>
      <c r="L17" s="150">
        <v>0.686013029115041</v>
      </c>
      <c r="M17" s="150">
        <v>0.95118988372388</v>
      </c>
      <c r="N17" s="150">
        <v>0.7984118441728024</v>
      </c>
    </row>
    <row r="18" spans="1:14" ht="12.75">
      <c r="A18" s="149" t="s">
        <v>113</v>
      </c>
      <c r="B18" s="296">
        <v>10.06399869760437</v>
      </c>
      <c r="C18" s="296">
        <v>10.704827478304836</v>
      </c>
      <c r="D18" s="296">
        <v>10.592169841789678</v>
      </c>
      <c r="E18" s="296">
        <v>12.247166833099254</v>
      </c>
      <c r="F18" s="296">
        <v>8.66177057929811</v>
      </c>
      <c r="G18" s="296">
        <v>7.1837371272468475</v>
      </c>
      <c r="H18" s="150"/>
      <c r="I18" s="150">
        <v>0.7750132344249662</v>
      </c>
      <c r="J18" s="150">
        <v>0.8582953905145255</v>
      </c>
      <c r="K18" s="150">
        <v>0.9257153258263334</v>
      </c>
      <c r="L18" s="150">
        <v>0.836576367068917</v>
      </c>
      <c r="M18" s="150">
        <v>0.8276951809161509</v>
      </c>
      <c r="N18" s="150">
        <v>0.4599664565917173</v>
      </c>
    </row>
    <row r="19" spans="1:14" ht="12.75">
      <c r="A19" s="149" t="s">
        <v>114</v>
      </c>
      <c r="B19" s="296">
        <v>12.449885301166397</v>
      </c>
      <c r="C19" s="296">
        <v>12.755710137348842</v>
      </c>
      <c r="D19" s="296">
        <v>11.971278504579196</v>
      </c>
      <c r="E19" s="296">
        <v>11.72843522508289</v>
      </c>
      <c r="F19" s="296">
        <v>11.567980661029287</v>
      </c>
      <c r="G19" s="296">
        <v>17.939709381900435</v>
      </c>
      <c r="H19" s="150"/>
      <c r="I19" s="150">
        <v>0.8256361560713422</v>
      </c>
      <c r="J19" s="150">
        <v>0.8504887976324794</v>
      </c>
      <c r="K19" s="150">
        <v>0.9500897737828715</v>
      </c>
      <c r="L19" s="150">
        <v>0.7121298362966181</v>
      </c>
      <c r="M19" s="150">
        <v>0.9305853194941045</v>
      </c>
      <c r="N19" s="150">
        <v>0.7661976592149943</v>
      </c>
    </row>
    <row r="20" spans="1:14" ht="12.75">
      <c r="A20" s="149" t="s">
        <v>115</v>
      </c>
      <c r="B20" s="296">
        <v>10.836662911594331</v>
      </c>
      <c r="C20" s="296">
        <v>10.797169738942225</v>
      </c>
      <c r="D20" s="296">
        <v>12.807686612050118</v>
      </c>
      <c r="E20" s="296">
        <v>15.210800279925074</v>
      </c>
      <c r="F20" s="296">
        <v>9.493503414991533</v>
      </c>
      <c r="G20" s="296">
        <v>13.924755043510629</v>
      </c>
      <c r="H20" s="150"/>
      <c r="I20" s="150">
        <v>0.9400938907883042</v>
      </c>
      <c r="J20" s="150">
        <v>1.03478661719506</v>
      </c>
      <c r="K20" s="150">
        <v>1.2636866519000576</v>
      </c>
      <c r="L20" s="150">
        <v>0.9709313989523518</v>
      </c>
      <c r="M20" s="150">
        <v>1.2028429066842539</v>
      </c>
      <c r="N20" s="150">
        <v>0.6795076861168599</v>
      </c>
    </row>
    <row r="21" spans="1:14" ht="12.75">
      <c r="A21" s="151"/>
      <c r="B21" s="150"/>
      <c r="C21" s="150"/>
      <c r="D21" s="150"/>
      <c r="E21" s="150"/>
      <c r="F21" s="150"/>
      <c r="G21" s="150"/>
      <c r="H21" s="150"/>
      <c r="I21" s="150"/>
      <c r="J21" s="150"/>
      <c r="K21" s="150"/>
      <c r="L21" s="150"/>
      <c r="M21" s="150"/>
      <c r="N21" s="150"/>
    </row>
    <row r="22" spans="1:14" ht="14.25">
      <c r="A22" s="32" t="s">
        <v>389</v>
      </c>
      <c r="B22" s="33"/>
      <c r="C22" s="33"/>
      <c r="D22" s="33"/>
      <c r="E22" s="33"/>
      <c r="F22" s="33"/>
      <c r="G22" s="33"/>
      <c r="H22" s="33"/>
      <c r="I22" s="152">
        <f aca="true" t="shared" si="0" ref="I22:N22">RSQ(B7:B20,I7:I20)</f>
        <v>0.4723295686533284</v>
      </c>
      <c r="J22" s="152">
        <f t="shared" si="0"/>
        <v>0.44029931611549666</v>
      </c>
      <c r="K22" s="152">
        <f t="shared" si="0"/>
        <v>0.010600605396956248</v>
      </c>
      <c r="L22" s="152">
        <f t="shared" si="0"/>
        <v>0.007581581567501906</v>
      </c>
      <c r="M22" s="152">
        <f t="shared" si="0"/>
        <v>0.10515610580306925</v>
      </c>
      <c r="N22" s="152">
        <f t="shared" si="0"/>
        <v>0.09156659162877369</v>
      </c>
    </row>
    <row r="23" spans="1:14" ht="14.25">
      <c r="A23" s="32" t="s">
        <v>390</v>
      </c>
      <c r="B23" s="33"/>
      <c r="C23" s="33"/>
      <c r="D23" s="33"/>
      <c r="E23" s="33"/>
      <c r="F23" s="33"/>
      <c r="G23" s="33"/>
      <c r="H23" s="33"/>
      <c r="I23" s="35">
        <f aca="true" t="shared" si="1" ref="I23:N23">SLOPE(B7:B20,I7:I20)/100</f>
        <v>-0.08782794992745757</v>
      </c>
      <c r="J23" s="35">
        <f t="shared" si="1"/>
        <v>-0.08213220562763654</v>
      </c>
      <c r="K23" s="35">
        <f t="shared" si="1"/>
        <v>-0.01992069050071495</v>
      </c>
      <c r="L23" s="35">
        <f t="shared" si="1"/>
        <v>-0.008334745207012929</v>
      </c>
      <c r="M23" s="35">
        <f t="shared" si="1"/>
        <v>-0.056301536554178175</v>
      </c>
      <c r="N23" s="35">
        <f t="shared" si="1"/>
        <v>-0.053366445228665425</v>
      </c>
    </row>
    <row r="25" ht="14.25">
      <c r="A25" s="36" t="s">
        <v>391</v>
      </c>
    </row>
    <row r="26" ht="14.25">
      <c r="A26" s="36" t="s">
        <v>392</v>
      </c>
    </row>
    <row r="27" spans="1:14" ht="14.25">
      <c r="A27" s="36" t="s">
        <v>393</v>
      </c>
      <c r="I27" s="297"/>
      <c r="J27" s="297"/>
      <c r="K27" s="297"/>
      <c r="L27" s="297"/>
      <c r="M27" s="297"/>
      <c r="N27" s="297"/>
    </row>
    <row r="28" spans="1:14" ht="14.25">
      <c r="A28" s="36" t="s">
        <v>394</v>
      </c>
      <c r="I28" s="297"/>
      <c r="J28" s="297"/>
      <c r="K28" s="297"/>
      <c r="L28" s="297"/>
      <c r="M28" s="297"/>
      <c r="N28" s="297"/>
    </row>
    <row r="29" spans="1:14" ht="14.25">
      <c r="A29" s="36"/>
      <c r="I29" s="297"/>
      <c r="J29" s="297"/>
      <c r="K29" s="297"/>
      <c r="L29" s="297"/>
      <c r="M29" s="297"/>
      <c r="N29" s="297"/>
    </row>
    <row r="30" spans="1:14" ht="12.75">
      <c r="A30" s="20" t="s">
        <v>384</v>
      </c>
      <c r="I30" s="298"/>
      <c r="J30" s="298"/>
      <c r="K30" s="298"/>
      <c r="L30" s="298"/>
      <c r="M30" s="298"/>
      <c r="N30" s="298"/>
    </row>
    <row r="31" spans="9:14" ht="12.75">
      <c r="I31" s="299"/>
      <c r="J31" s="299"/>
      <c r="K31" s="299"/>
      <c r="L31" s="299"/>
      <c r="M31" s="299"/>
      <c r="N31" s="299"/>
    </row>
  </sheetData>
  <sheetProtection/>
  <mergeCells count="4">
    <mergeCell ref="A1:N1"/>
    <mergeCell ref="A2:N2"/>
    <mergeCell ref="B4:G4"/>
    <mergeCell ref="I4:N4"/>
  </mergeCells>
  <printOptions/>
  <pageMargins left="0.7" right="0.7" top="0.75" bottom="0.75" header="0.3" footer="0.3"/>
  <pageSetup fitToHeight="1" fitToWidth="1" horizontalDpi="600" verticalDpi="600" orientation="landscape" scale="82" r:id="rId1"/>
  <headerFooter>
    <oddHeader>&amp;R&amp;"Arial,Bold"&amp;10Schedule 10
Page 1 of 2</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H26"/>
  <sheetViews>
    <sheetView zoomScalePageLayoutView="0" workbookViewId="0" topLeftCell="A1">
      <selection activeCell="A1" sqref="A1:H1"/>
    </sheetView>
  </sheetViews>
  <sheetFormatPr defaultColWidth="8.00390625" defaultRowHeight="15"/>
  <cols>
    <col min="1" max="1" width="29.7109375" style="20" customWidth="1"/>
    <col min="2" max="4" width="10.7109375" style="21" customWidth="1"/>
    <col min="5" max="5" width="2.28125" style="21" customWidth="1"/>
    <col min="6" max="8" width="10.7109375" style="21" customWidth="1"/>
    <col min="9" max="16384" width="8.00390625" style="20" customWidth="1"/>
  </cols>
  <sheetData>
    <row r="1" spans="1:8" ht="13.5" customHeight="1">
      <c r="A1" s="554" t="s">
        <v>31</v>
      </c>
      <c r="B1" s="554"/>
      <c r="C1" s="554"/>
      <c r="D1" s="554"/>
      <c r="E1" s="554"/>
      <c r="F1" s="554"/>
      <c r="G1" s="554"/>
      <c r="H1" s="554"/>
    </row>
    <row r="2" spans="1:8" ht="13.5" customHeight="1">
      <c r="A2" s="554" t="s">
        <v>489</v>
      </c>
      <c r="B2" s="554"/>
      <c r="C2" s="554"/>
      <c r="D2" s="554"/>
      <c r="E2" s="554"/>
      <c r="F2" s="554"/>
      <c r="G2" s="554"/>
      <c r="H2" s="554"/>
    </row>
    <row r="3" spans="1:8" ht="13.5" customHeight="1">
      <c r="A3" s="22"/>
      <c r="B3" s="23"/>
      <c r="C3" s="23"/>
      <c r="D3" s="23"/>
      <c r="E3" s="23"/>
      <c r="F3" s="23"/>
      <c r="G3" s="23"/>
      <c r="H3" s="23"/>
    </row>
    <row r="4" spans="1:8" ht="12.75">
      <c r="A4" s="24"/>
      <c r="B4" s="25"/>
      <c r="C4" s="25"/>
      <c r="D4" s="25"/>
      <c r="E4" s="25"/>
      <c r="F4" s="25"/>
      <c r="G4" s="25"/>
      <c r="H4" s="25"/>
    </row>
    <row r="5" spans="2:8" s="26" customFormat="1" ht="13.5" customHeight="1">
      <c r="B5" s="553" t="s">
        <v>395</v>
      </c>
      <c r="C5" s="553"/>
      <c r="D5" s="553"/>
      <c r="E5" s="24"/>
      <c r="F5" s="553" t="s">
        <v>396</v>
      </c>
      <c r="G5" s="553"/>
      <c r="H5" s="553"/>
    </row>
    <row r="6" spans="2:8" s="26" customFormat="1" ht="13.5" customHeight="1">
      <c r="B6" s="27" t="s">
        <v>493</v>
      </c>
      <c r="C6" s="27" t="s">
        <v>32</v>
      </c>
      <c r="D6" s="148" t="s">
        <v>488</v>
      </c>
      <c r="E6" s="28"/>
      <c r="F6" s="27" t="s">
        <v>493</v>
      </c>
      <c r="G6" s="27" t="s">
        <v>32</v>
      </c>
      <c r="H6" s="317" t="s">
        <v>488</v>
      </c>
    </row>
    <row r="7" spans="1:8" s="31" customFormat="1" ht="12.75">
      <c r="A7" s="29"/>
      <c r="B7" s="30"/>
      <c r="C7" s="30"/>
      <c r="D7" s="30"/>
      <c r="E7" s="30"/>
      <c r="F7" s="30"/>
      <c r="G7" s="30"/>
      <c r="H7" s="318"/>
    </row>
    <row r="8" spans="1:8" ht="13.5" customHeight="1">
      <c r="A8" s="20" t="s">
        <v>14</v>
      </c>
      <c r="B8" s="300">
        <v>6.936206758586261</v>
      </c>
      <c r="C8" s="300">
        <v>10.177967700817025</v>
      </c>
      <c r="D8" s="300">
        <v>4.10920811833464</v>
      </c>
      <c r="F8" s="301">
        <v>0.7302274243079583</v>
      </c>
      <c r="G8" s="301">
        <v>0.904427506611027</v>
      </c>
      <c r="H8" s="297">
        <v>0.6666013253046779</v>
      </c>
    </row>
    <row r="9" spans="1:8" ht="13.5" customHeight="1">
      <c r="A9" s="20" t="s">
        <v>15</v>
      </c>
      <c r="B9" s="300">
        <v>11.349605690339736</v>
      </c>
      <c r="C9" s="300">
        <v>12.722615713768981</v>
      </c>
      <c r="D9" s="300">
        <v>10.467145502168318</v>
      </c>
      <c r="F9" s="301">
        <v>0.34734037506339777</v>
      </c>
      <c r="G9" s="301">
        <v>0.7269606350049318</v>
      </c>
      <c r="H9" s="297">
        <v>0.23367644077408178</v>
      </c>
    </row>
    <row r="10" spans="1:8" ht="13.5" customHeight="1">
      <c r="A10" s="20" t="s">
        <v>16</v>
      </c>
      <c r="B10" s="300">
        <v>11.165682107096542</v>
      </c>
      <c r="C10" s="300">
        <v>8.385578072556822</v>
      </c>
      <c r="D10" s="300">
        <v>19.080880971767634</v>
      </c>
      <c r="F10" s="301">
        <v>0.7982581031382714</v>
      </c>
      <c r="G10" s="301">
        <v>0.7645991508742334</v>
      </c>
      <c r="H10" s="297">
        <v>0.9296647577824749</v>
      </c>
    </row>
    <row r="11" spans="1:8" ht="13.5" customHeight="1">
      <c r="A11" s="20" t="s">
        <v>17</v>
      </c>
      <c r="B11" s="300">
        <v>13.092266767406802</v>
      </c>
      <c r="C11" s="300">
        <v>18.295405250271912</v>
      </c>
      <c r="D11" s="300">
        <v>13.181441108157689</v>
      </c>
      <c r="F11" s="301">
        <v>0.8099776490864319</v>
      </c>
      <c r="G11" s="301">
        <v>1.0390041200855407</v>
      </c>
      <c r="H11" s="297">
        <v>0.7238976837319202</v>
      </c>
    </row>
    <row r="12" spans="1:8" ht="13.5" customHeight="1">
      <c r="A12" s="20" t="s">
        <v>18</v>
      </c>
      <c r="B12" s="300">
        <v>4.853701882769301</v>
      </c>
      <c r="C12" s="300">
        <v>15.458811214671675</v>
      </c>
      <c r="D12" s="300">
        <v>-4.598904896786404</v>
      </c>
      <c r="F12" s="301">
        <v>0.7470776501938745</v>
      </c>
      <c r="G12" s="301">
        <v>0.8073054216407347</v>
      </c>
      <c r="H12" s="297">
        <v>0.540531672115519</v>
      </c>
    </row>
    <row r="13" spans="1:8" ht="13.5" customHeight="1">
      <c r="A13" s="20" t="s">
        <v>19</v>
      </c>
      <c r="B13" s="300">
        <v>6.370255951209747</v>
      </c>
      <c r="C13" s="300">
        <v>8.339903419310435</v>
      </c>
      <c r="D13" s="300">
        <v>7.042563475583519</v>
      </c>
      <c r="F13" s="301">
        <v>0.942446154514107</v>
      </c>
      <c r="G13" s="301">
        <v>1.1308115286704992</v>
      </c>
      <c r="H13" s="297">
        <v>0.9717738625495425</v>
      </c>
    </row>
    <row r="14" spans="1:8" ht="13.5" customHeight="1">
      <c r="A14" s="20" t="s">
        <v>20</v>
      </c>
      <c r="B14" s="300">
        <v>5.6798649599163475</v>
      </c>
      <c r="C14" s="300">
        <v>21.774045495816317</v>
      </c>
      <c r="D14" s="300">
        <v>-16.720828007891008</v>
      </c>
      <c r="F14" s="301">
        <v>1.700540242881357</v>
      </c>
      <c r="G14" s="301">
        <v>1.2129126237630785</v>
      </c>
      <c r="H14" s="297">
        <v>1.9144059119583583</v>
      </c>
    </row>
    <row r="15" spans="1:8" ht="13.5" customHeight="1">
      <c r="A15" s="20" t="s">
        <v>21</v>
      </c>
      <c r="B15" s="300">
        <v>8.02836543283043</v>
      </c>
      <c r="C15" s="300">
        <v>3.4472520330518286</v>
      </c>
      <c r="D15" s="300">
        <v>15.507655842833623</v>
      </c>
      <c r="F15" s="301">
        <v>0.9752100515888147</v>
      </c>
      <c r="G15" s="301">
        <v>1.25662226281813</v>
      </c>
      <c r="H15" s="297">
        <v>1.041341964072229</v>
      </c>
    </row>
    <row r="16" spans="1:8" ht="13.5" customHeight="1">
      <c r="A16" s="20" t="s">
        <v>22</v>
      </c>
      <c r="B16" s="300">
        <v>12.553531009883812</v>
      </c>
      <c r="C16" s="300">
        <v>15.433146619272753</v>
      </c>
      <c r="D16" s="300">
        <v>4.479915534379453</v>
      </c>
      <c r="F16" s="301">
        <v>0.6821213450150585</v>
      </c>
      <c r="G16" s="301">
        <v>0.5781028921063874</v>
      </c>
      <c r="H16" s="297">
        <v>0.5668214951395159</v>
      </c>
    </row>
    <row r="17" spans="1:8" ht="13.5" customHeight="1">
      <c r="A17" s="20" t="s">
        <v>23</v>
      </c>
      <c r="B17" s="300">
        <v>10.539061739992729</v>
      </c>
      <c r="C17" s="300">
        <v>11.486007697541222</v>
      </c>
      <c r="D17" s="300">
        <v>16.20499391945611</v>
      </c>
      <c r="F17" s="301">
        <v>0.2985138390774652</v>
      </c>
      <c r="G17" s="301">
        <v>0.6237754725182115</v>
      </c>
      <c r="H17" s="297">
        <v>0.2430510384070616</v>
      </c>
    </row>
    <row r="18" ht="13.5" customHeight="1"/>
    <row r="19" spans="1:8" ht="13.5" customHeight="1">
      <c r="A19" s="32" t="s">
        <v>397</v>
      </c>
      <c r="E19" s="24"/>
      <c r="F19" s="34">
        <f>RSQ(B8:B17,F8:F17)</f>
        <v>0.2636273074824312</v>
      </c>
      <c r="G19" s="34">
        <f>RSQ(C8:C17,G8:G17)</f>
        <v>0.006015798187215223</v>
      </c>
      <c r="H19" s="34">
        <f>RSQ(D8:D17,H8:H17)</f>
        <v>0.30884762851880654</v>
      </c>
    </row>
    <row r="20" spans="1:8" ht="13.5" customHeight="1">
      <c r="A20" s="32" t="s">
        <v>398</v>
      </c>
      <c r="E20" s="24"/>
      <c r="F20" s="35">
        <f>SLOPE(B8:B17,F8:F17)/100</f>
        <v>-0.040228916928029906</v>
      </c>
      <c r="G20" s="35">
        <f>SLOPE(C8:C17,G8:G17)/100</f>
        <v>-0.01709592262036798</v>
      </c>
      <c r="H20" s="35">
        <f>SLOPE(D8:D17,H8:H17)/100</f>
        <v>-0.12456839245394231</v>
      </c>
    </row>
    <row r="21" ht="13.5" customHeight="1"/>
    <row r="22" ht="14.25">
      <c r="A22" s="36" t="s">
        <v>399</v>
      </c>
    </row>
    <row r="23" ht="14.25">
      <c r="A23" s="36" t="s">
        <v>400</v>
      </c>
    </row>
    <row r="24" ht="14.25">
      <c r="A24" s="36" t="s">
        <v>401</v>
      </c>
    </row>
    <row r="25" ht="13.5" customHeight="1"/>
    <row r="26" ht="14.25" customHeight="1">
      <c r="A26" s="20" t="s">
        <v>384</v>
      </c>
    </row>
  </sheetData>
  <sheetProtection/>
  <mergeCells count="4">
    <mergeCell ref="A1:H1"/>
    <mergeCell ref="A2:H2"/>
    <mergeCell ref="B5:D5"/>
    <mergeCell ref="F5:H5"/>
  </mergeCells>
  <printOptions horizontalCentered="1"/>
  <pageMargins left="0.75" right="0.75" top="1.04" bottom="1" header="0.5" footer="0.5"/>
  <pageSetup fitToHeight="1" fitToWidth="1" horizontalDpi="600" verticalDpi="600" orientation="landscape" r:id="rId1"/>
  <headerFooter alignWithMargins="0">
    <oddHeader>&amp;R&amp;"Arial,Bold"&amp;10Schedule 10
Page 2 of 2</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V41"/>
  <sheetViews>
    <sheetView zoomScalePageLayoutView="0" workbookViewId="0" topLeftCell="A1">
      <selection activeCell="A41" sqref="A41"/>
    </sheetView>
  </sheetViews>
  <sheetFormatPr defaultColWidth="9.140625" defaultRowHeight="15"/>
  <cols>
    <col min="1" max="1" width="28.140625" style="207" customWidth="1"/>
    <col min="2" max="16384" width="9.140625" style="207" customWidth="1"/>
  </cols>
  <sheetData>
    <row r="1" spans="1:19" ht="12.75" customHeight="1">
      <c r="A1" s="555" t="s">
        <v>127</v>
      </c>
      <c r="B1" s="555"/>
      <c r="C1" s="555"/>
      <c r="D1" s="555"/>
      <c r="E1" s="555"/>
      <c r="F1" s="555"/>
      <c r="G1" s="555"/>
      <c r="H1" s="555"/>
      <c r="I1" s="555"/>
      <c r="J1" s="555"/>
      <c r="K1" s="555"/>
      <c r="L1" s="555"/>
      <c r="M1" s="555"/>
      <c r="N1" s="555"/>
      <c r="O1" s="555"/>
      <c r="P1" s="555"/>
      <c r="Q1" s="555"/>
      <c r="R1" s="555"/>
      <c r="S1" s="555"/>
    </row>
    <row r="2" spans="1:18" ht="12.75">
      <c r="A2" s="208"/>
      <c r="B2" s="209"/>
      <c r="C2" s="209"/>
      <c r="D2" s="209"/>
      <c r="E2" s="209"/>
      <c r="F2" s="209"/>
      <c r="G2" s="209"/>
      <c r="H2" s="209"/>
      <c r="I2" s="209"/>
      <c r="J2" s="210"/>
      <c r="K2" s="210"/>
      <c r="L2" s="210"/>
      <c r="M2" s="210"/>
      <c r="N2" s="210"/>
      <c r="O2" s="210"/>
      <c r="P2" s="210"/>
      <c r="Q2" s="210"/>
      <c r="R2" s="210"/>
    </row>
    <row r="3" spans="1:19" ht="26.25" customHeight="1">
      <c r="A3" s="556" t="s">
        <v>258</v>
      </c>
      <c r="B3" s="556"/>
      <c r="C3" s="556"/>
      <c r="D3" s="556"/>
      <c r="E3" s="556"/>
      <c r="F3" s="556"/>
      <c r="G3" s="556"/>
      <c r="H3" s="556"/>
      <c r="I3" s="556"/>
      <c r="J3" s="556"/>
      <c r="K3" s="556"/>
      <c r="L3" s="556"/>
      <c r="M3" s="556"/>
      <c r="N3" s="556"/>
      <c r="O3" s="556"/>
      <c r="P3" s="556"/>
      <c r="Q3" s="556"/>
      <c r="R3" s="556"/>
      <c r="S3" s="556"/>
    </row>
    <row r="4" spans="1:19" ht="12.75">
      <c r="A4" s="208"/>
      <c r="B4" s="206"/>
      <c r="C4" s="206"/>
      <c r="D4" s="206"/>
      <c r="E4" s="206"/>
      <c r="F4" s="206"/>
      <c r="G4" s="206"/>
      <c r="H4" s="206"/>
      <c r="I4" s="206"/>
      <c r="J4" s="206"/>
      <c r="K4" s="206"/>
      <c r="L4" s="206"/>
      <c r="M4" s="206"/>
      <c r="N4" s="206"/>
      <c r="O4" s="206"/>
      <c r="P4" s="206"/>
      <c r="Q4" s="206"/>
      <c r="R4" s="206"/>
      <c r="S4" s="206"/>
    </row>
    <row r="5" spans="1:19" ht="12.75">
      <c r="A5" s="211" t="s">
        <v>128</v>
      </c>
      <c r="B5" s="212">
        <v>1993</v>
      </c>
      <c r="C5" s="212">
        <v>1994</v>
      </c>
      <c r="D5" s="212">
        <v>1995</v>
      </c>
      <c r="E5" s="212">
        <v>1996</v>
      </c>
      <c r="F5" s="212">
        <v>1997</v>
      </c>
      <c r="G5" s="212">
        <v>1998</v>
      </c>
      <c r="H5" s="212">
        <v>1999</v>
      </c>
      <c r="I5" s="212">
        <v>2000</v>
      </c>
      <c r="J5" s="212">
        <v>2001</v>
      </c>
      <c r="K5" s="212">
        <v>2002</v>
      </c>
      <c r="L5" s="212">
        <v>2003</v>
      </c>
      <c r="M5" s="212">
        <v>2004</v>
      </c>
      <c r="N5" s="212">
        <v>2005</v>
      </c>
      <c r="O5" s="212">
        <v>2006</v>
      </c>
      <c r="P5" s="212">
        <v>2007</v>
      </c>
      <c r="Q5" s="212">
        <v>2008</v>
      </c>
      <c r="R5" s="212">
        <v>2009</v>
      </c>
      <c r="S5" s="212">
        <v>2010</v>
      </c>
    </row>
    <row r="6" spans="1:19" ht="12.75">
      <c r="A6" s="213"/>
      <c r="B6" s="210"/>
      <c r="C6" s="210"/>
      <c r="D6" s="210"/>
      <c r="E6" s="210"/>
      <c r="F6" s="210"/>
      <c r="G6" s="210"/>
      <c r="H6" s="210"/>
      <c r="I6" s="210"/>
      <c r="J6" s="210"/>
      <c r="K6" s="210"/>
      <c r="L6" s="210"/>
      <c r="M6" s="210"/>
      <c r="N6" s="210"/>
      <c r="O6" s="210"/>
      <c r="P6" s="210"/>
      <c r="Q6" s="210"/>
      <c r="R6" s="210"/>
      <c r="S6" s="210"/>
    </row>
    <row r="7" spans="1:22" ht="12.75">
      <c r="A7" s="213" t="s">
        <v>556</v>
      </c>
      <c r="B7" s="182">
        <v>0.45857323566480546</v>
      </c>
      <c r="C7" s="182">
        <v>0.5423472687816563</v>
      </c>
      <c r="D7" s="182">
        <v>0.4835818107853766</v>
      </c>
      <c r="E7" s="182">
        <v>0.5455453663284251</v>
      </c>
      <c r="F7" s="214">
        <v>0.629223521452531</v>
      </c>
      <c r="G7" s="214">
        <v>0.6246486996087898</v>
      </c>
      <c r="H7" s="214">
        <v>0.5433803419386999</v>
      </c>
      <c r="I7" s="214">
        <v>0.37620944933971107</v>
      </c>
      <c r="J7" s="214">
        <v>0.2650572491823222</v>
      </c>
      <c r="K7" s="214">
        <v>0.19255584462052108</v>
      </c>
      <c r="L7" s="214">
        <v>0.053212378632111784</v>
      </c>
      <c r="M7" s="214">
        <v>0.03370427566422751</v>
      </c>
      <c r="N7" s="214">
        <v>0.2037429160417192</v>
      </c>
      <c r="O7" s="214">
        <v>0.3156476533050573</v>
      </c>
      <c r="P7" s="214">
        <v>0.5781654097988118</v>
      </c>
      <c r="Q7" s="214">
        <v>0.18648091949274556</v>
      </c>
      <c r="R7" s="214">
        <v>0.057192915967826975</v>
      </c>
      <c r="S7" s="214">
        <v>0.05716069986936037</v>
      </c>
      <c r="U7" s="215"/>
      <c r="V7" s="215"/>
    </row>
    <row r="8" spans="1:22" ht="12.75">
      <c r="A8" s="213" t="s">
        <v>134</v>
      </c>
      <c r="B8" s="182" t="s">
        <v>130</v>
      </c>
      <c r="C8" s="182" t="s">
        <v>130</v>
      </c>
      <c r="D8" s="182" t="s">
        <v>130</v>
      </c>
      <c r="E8" s="182">
        <v>0.5215260353136196</v>
      </c>
      <c r="F8" s="214">
        <v>0.39605791231105547</v>
      </c>
      <c r="G8" s="214">
        <v>0.5513355908998865</v>
      </c>
      <c r="H8" s="214">
        <v>0.40680916627339875</v>
      </c>
      <c r="I8" s="214">
        <v>0.2685036693869756</v>
      </c>
      <c r="J8" s="214">
        <v>0.19501727419276738</v>
      </c>
      <c r="K8" s="214">
        <v>0.15009339493465457</v>
      </c>
      <c r="L8" s="214">
        <v>-0.054921915080119905</v>
      </c>
      <c r="M8" s="214">
        <v>0.007114639873358341</v>
      </c>
      <c r="N8" s="214">
        <v>0.07042360884696788</v>
      </c>
      <c r="O8" s="214">
        <v>0.12232379614139022</v>
      </c>
      <c r="P8" s="214">
        <v>0.24415745835981187</v>
      </c>
      <c r="Q8" s="214">
        <v>0.1682416191397867</v>
      </c>
      <c r="R8" s="214">
        <v>0.15810953492803315</v>
      </c>
      <c r="S8" s="214">
        <v>0.21300624942736837</v>
      </c>
      <c r="U8" s="215"/>
      <c r="V8" s="215"/>
    </row>
    <row r="9" spans="1:22" ht="12.75">
      <c r="A9" s="213" t="s">
        <v>135</v>
      </c>
      <c r="B9" s="182">
        <v>0.3505084886556093</v>
      </c>
      <c r="C9" s="182">
        <v>0.5303102803406585</v>
      </c>
      <c r="D9" s="182">
        <v>0.46106054726975226</v>
      </c>
      <c r="E9" s="182">
        <v>0.4375178293998983</v>
      </c>
      <c r="F9" s="214">
        <v>0.43425449696192586</v>
      </c>
      <c r="G9" s="214">
        <v>0.4807151312401835</v>
      </c>
      <c r="H9" s="214">
        <v>0.25655944913760215</v>
      </c>
      <c r="I9" s="214">
        <v>0.07159765702217609</v>
      </c>
      <c r="J9" s="214">
        <v>-0.10266126697693342</v>
      </c>
      <c r="K9" s="214">
        <v>-0.175889774611203</v>
      </c>
      <c r="L9" s="214">
        <v>-0.3728422810705143</v>
      </c>
      <c r="M9" s="214">
        <v>-0.3170505380872701</v>
      </c>
      <c r="N9" s="214">
        <v>-0.18504875506975277</v>
      </c>
      <c r="O9" s="214">
        <v>0.2238682412390769</v>
      </c>
      <c r="P9" s="214">
        <v>0.535337066984166</v>
      </c>
      <c r="Q9" s="214">
        <v>0.3007018021044444</v>
      </c>
      <c r="R9" s="214">
        <v>0.30350087577130924</v>
      </c>
      <c r="S9" s="214">
        <v>0.32077062510053006</v>
      </c>
      <c r="U9" s="215"/>
      <c r="V9" s="215"/>
    </row>
    <row r="10" spans="1:22" ht="12.75">
      <c r="A10" s="213" t="s">
        <v>136</v>
      </c>
      <c r="B10" s="182">
        <v>0.3548925710516032</v>
      </c>
      <c r="C10" s="182">
        <v>0.43927668563113853</v>
      </c>
      <c r="D10" s="182">
        <v>0.5122086922702886</v>
      </c>
      <c r="E10" s="182">
        <v>0.3706266982921676</v>
      </c>
      <c r="F10" s="214">
        <v>0.29612200621546575</v>
      </c>
      <c r="G10" s="214">
        <v>0.48601861636200316</v>
      </c>
      <c r="H10" s="214">
        <v>0.3329342481832555</v>
      </c>
      <c r="I10" s="214">
        <v>0.22576014382960133</v>
      </c>
      <c r="J10" s="214">
        <v>0.13555707141095452</v>
      </c>
      <c r="K10" s="214">
        <v>0.12663467672320824</v>
      </c>
      <c r="L10" s="214">
        <v>-0.0641762247270723</v>
      </c>
      <c r="M10" s="214">
        <v>0.009696631424873472</v>
      </c>
      <c r="N10" s="214">
        <v>0.20537718716459613</v>
      </c>
      <c r="O10" s="214">
        <v>0.48185076839964847</v>
      </c>
      <c r="P10" s="214">
        <v>0.6514519052327687</v>
      </c>
      <c r="Q10" s="214">
        <v>0.21471767616221946</v>
      </c>
      <c r="R10" s="214">
        <v>0.19721461599089837</v>
      </c>
      <c r="S10" s="214">
        <v>0.15924381710979746</v>
      </c>
      <c r="U10" s="215"/>
      <c r="V10" s="215"/>
    </row>
    <row r="11" spans="1:22" ht="12.75">
      <c r="A11" s="213" t="s">
        <v>251</v>
      </c>
      <c r="B11" s="182">
        <v>0.5134236153978484</v>
      </c>
      <c r="C11" s="182">
        <v>0.5636876259030195</v>
      </c>
      <c r="D11" s="182">
        <v>0.4156895809601893</v>
      </c>
      <c r="E11" s="182">
        <v>0.30221397500946307</v>
      </c>
      <c r="F11" s="214">
        <v>0.3871178201013161</v>
      </c>
      <c r="G11" s="214">
        <v>0.5503966136353391</v>
      </c>
      <c r="H11" s="214">
        <v>0.472033954764126</v>
      </c>
      <c r="I11" s="214">
        <v>0.4445788637725147</v>
      </c>
      <c r="J11" s="214">
        <v>0.41724121718202145</v>
      </c>
      <c r="K11" s="214">
        <v>0.4425614690868647</v>
      </c>
      <c r="L11" s="214">
        <v>0.3686620912495885</v>
      </c>
      <c r="M11" s="214">
        <v>0.48962356264735135</v>
      </c>
      <c r="N11" s="214">
        <v>0.5400830315193711</v>
      </c>
      <c r="O11" s="214">
        <v>0.5435821093928968</v>
      </c>
      <c r="P11" s="214">
        <v>0.34887404510452913</v>
      </c>
      <c r="Q11" s="214">
        <v>0.25535858713967224</v>
      </c>
      <c r="R11" s="214">
        <v>0.4398572264034936</v>
      </c>
      <c r="S11" s="214">
        <v>0.3875115945777991</v>
      </c>
      <c r="U11" s="215"/>
      <c r="V11" s="215"/>
    </row>
    <row r="12" spans="1:22" ht="14.25">
      <c r="A12" s="213" t="s">
        <v>558</v>
      </c>
      <c r="B12" s="182">
        <v>0.4004270766780582</v>
      </c>
      <c r="C12" s="182">
        <v>0.534888678968905</v>
      </c>
      <c r="D12" s="182">
        <v>0.585704646945042</v>
      </c>
      <c r="E12" s="182">
        <v>0.5333356342446882</v>
      </c>
      <c r="F12" s="214">
        <v>0.4603183407810119</v>
      </c>
      <c r="G12" s="214">
        <v>0.47874198792867084</v>
      </c>
      <c r="H12" s="214">
        <v>0.3594228822359929</v>
      </c>
      <c r="I12" s="214">
        <v>0.25494097029812113</v>
      </c>
      <c r="J12" s="214">
        <v>0.17726376702163268</v>
      </c>
      <c r="K12" s="214">
        <v>0.11779659523565873</v>
      </c>
      <c r="L12" s="214">
        <v>0.02262233995632359</v>
      </c>
      <c r="M12" s="214">
        <v>-0.0193752407800174</v>
      </c>
      <c r="N12" s="214">
        <v>0.05873898695638659</v>
      </c>
      <c r="O12" s="214" t="s">
        <v>130</v>
      </c>
      <c r="P12" s="214" t="s">
        <v>130</v>
      </c>
      <c r="Q12" s="214" t="s">
        <v>130</v>
      </c>
      <c r="R12" s="214" t="s">
        <v>130</v>
      </c>
      <c r="S12" s="214" t="s">
        <v>130</v>
      </c>
      <c r="U12" s="215"/>
      <c r="V12" s="215"/>
    </row>
    <row r="13" spans="1:22" ht="12.75">
      <c r="A13" s="213" t="s">
        <v>555</v>
      </c>
      <c r="B13" s="182">
        <v>0.39903350330583676</v>
      </c>
      <c r="C13" s="182">
        <v>0.5661657091663436</v>
      </c>
      <c r="D13" s="182">
        <v>0.561692065726945</v>
      </c>
      <c r="E13" s="182">
        <v>0.5232630191580484</v>
      </c>
      <c r="F13" s="214">
        <v>0.3620909833983912</v>
      </c>
      <c r="G13" s="214">
        <v>0.5491738787301887</v>
      </c>
      <c r="H13" s="214">
        <v>0.20657339224325344</v>
      </c>
      <c r="I13" s="214">
        <v>0.15422930232537674</v>
      </c>
      <c r="J13" s="214">
        <v>-0.08150082458267337</v>
      </c>
      <c r="K13" s="214">
        <v>-0.08949910907811005</v>
      </c>
      <c r="L13" s="214">
        <v>-0.37665327121792413</v>
      </c>
      <c r="M13" s="214">
        <v>-0.15826287232198985</v>
      </c>
      <c r="N13" s="214">
        <v>-0.14840039213269424</v>
      </c>
      <c r="O13" s="214">
        <v>0.34472567709243945</v>
      </c>
      <c r="P13" s="214">
        <v>0.5228569244000587</v>
      </c>
      <c r="Q13" s="214">
        <v>0.37755861875347696</v>
      </c>
      <c r="R13" s="214">
        <v>0.39346068961534897</v>
      </c>
      <c r="S13" s="214">
        <v>0.39419511026082615</v>
      </c>
      <c r="U13" s="215"/>
      <c r="V13" s="215"/>
    </row>
    <row r="14" spans="1:19" ht="12.75">
      <c r="A14" s="213"/>
      <c r="B14" s="182"/>
      <c r="C14" s="182"/>
      <c r="D14" s="182"/>
      <c r="E14" s="182"/>
      <c r="F14" s="214"/>
      <c r="G14" s="214"/>
      <c r="H14" s="214"/>
      <c r="I14" s="214"/>
      <c r="J14" s="214"/>
      <c r="K14" s="214"/>
      <c r="L14" s="214"/>
      <c r="M14" s="214"/>
      <c r="N14" s="214"/>
      <c r="O14" s="214"/>
      <c r="P14" s="214"/>
      <c r="Q14" s="214"/>
      <c r="R14" s="214"/>
      <c r="S14" s="214"/>
    </row>
    <row r="15" spans="1:19" ht="12.75">
      <c r="A15" s="208" t="s">
        <v>24</v>
      </c>
      <c r="B15" s="216">
        <f aca="true" t="shared" si="0" ref="B15:O15">AVERAGE(B7:B13)</f>
        <v>0.4128097484589603</v>
      </c>
      <c r="C15" s="216">
        <f t="shared" si="0"/>
        <v>0.529446041465287</v>
      </c>
      <c r="D15" s="216">
        <f t="shared" si="0"/>
        <v>0.503322890659599</v>
      </c>
      <c r="E15" s="216">
        <f t="shared" si="0"/>
        <v>0.4620040796780444</v>
      </c>
      <c r="F15" s="216">
        <f t="shared" si="0"/>
        <v>0.4235978687459567</v>
      </c>
      <c r="G15" s="216">
        <f t="shared" si="0"/>
        <v>0.5315757883435802</v>
      </c>
      <c r="H15" s="216">
        <f t="shared" si="0"/>
        <v>0.3682447763966184</v>
      </c>
      <c r="I15" s="216">
        <f t="shared" si="0"/>
        <v>0.25654572228206807</v>
      </c>
      <c r="J15" s="216">
        <f t="shared" si="0"/>
        <v>0.14371064106144163</v>
      </c>
      <c r="K15" s="216">
        <f t="shared" si="0"/>
        <v>0.10917901384451348</v>
      </c>
      <c r="L15" s="216">
        <f t="shared" si="0"/>
        <v>-0.060585268893943826</v>
      </c>
      <c r="M15" s="216">
        <f t="shared" si="0"/>
        <v>0.006492922631504769</v>
      </c>
      <c r="N15" s="216">
        <f t="shared" si="0"/>
        <v>0.10641665476094198</v>
      </c>
      <c r="O15" s="216">
        <f t="shared" si="0"/>
        <v>0.3386663742617515</v>
      </c>
      <c r="P15" s="216">
        <f>AVERAGE(P7:P13)</f>
        <v>0.4801404683133577</v>
      </c>
      <c r="Q15" s="216">
        <f>AVERAGE(Q7:Q13)</f>
        <v>0.2505098704653909</v>
      </c>
      <c r="R15" s="216">
        <f>AVERAGE(R7:R13)</f>
        <v>0.2582226431128184</v>
      </c>
      <c r="S15" s="216">
        <f>AVERAGE(S7:S13)</f>
        <v>0.25531468272428026</v>
      </c>
    </row>
    <row r="16" spans="1:19" ht="12.75">
      <c r="A16" s="208" t="s">
        <v>25</v>
      </c>
      <c r="B16" s="216">
        <f aca="true" t="shared" si="1" ref="B16:O16">MEDIAN(B7:B13)</f>
        <v>0.3997302899919475</v>
      </c>
      <c r="C16" s="216">
        <f t="shared" si="1"/>
        <v>0.5386179738752807</v>
      </c>
      <c r="D16" s="216">
        <f t="shared" si="1"/>
        <v>0.49789525152783265</v>
      </c>
      <c r="E16" s="216">
        <f t="shared" si="1"/>
        <v>0.5215260353136196</v>
      </c>
      <c r="F16" s="216">
        <f t="shared" si="1"/>
        <v>0.39605791231105547</v>
      </c>
      <c r="G16" s="216">
        <f t="shared" si="1"/>
        <v>0.5491738787301887</v>
      </c>
      <c r="H16" s="216">
        <f t="shared" si="1"/>
        <v>0.3594228822359929</v>
      </c>
      <c r="I16" s="216">
        <f t="shared" si="1"/>
        <v>0.25494097029812113</v>
      </c>
      <c r="J16" s="216">
        <f t="shared" si="1"/>
        <v>0.17726376702163268</v>
      </c>
      <c r="K16" s="216">
        <f t="shared" si="1"/>
        <v>0.12663467672320824</v>
      </c>
      <c r="L16" s="216">
        <f t="shared" si="1"/>
        <v>-0.054921915080119905</v>
      </c>
      <c r="M16" s="216">
        <f t="shared" si="1"/>
        <v>0.007114639873358341</v>
      </c>
      <c r="N16" s="216">
        <f t="shared" si="1"/>
        <v>0.07042360884696788</v>
      </c>
      <c r="O16" s="216">
        <f t="shared" si="1"/>
        <v>0.3301866651987484</v>
      </c>
      <c r="P16" s="216">
        <f>MEDIAN(P7:P13)</f>
        <v>0.5290969956921123</v>
      </c>
      <c r="Q16" s="216">
        <f>MEDIAN(Q7:Q13)</f>
        <v>0.23503813165094584</v>
      </c>
      <c r="R16" s="216">
        <f>MEDIAN(R7:R13)</f>
        <v>0.2503577458811038</v>
      </c>
      <c r="S16" s="216">
        <f>MEDIAN(S7:S13)</f>
        <v>0.26688843726394923</v>
      </c>
    </row>
    <row r="17" spans="1:19" ht="12.75">
      <c r="A17" s="213"/>
      <c r="B17" s="182"/>
      <c r="C17" s="182"/>
      <c r="D17" s="182"/>
      <c r="E17" s="182"/>
      <c r="F17" s="214"/>
      <c r="G17" s="214"/>
      <c r="H17" s="214"/>
      <c r="I17" s="214"/>
      <c r="J17" s="214"/>
      <c r="K17" s="214"/>
      <c r="L17" s="214"/>
      <c r="M17" s="214"/>
      <c r="N17" s="214"/>
      <c r="O17" s="214"/>
      <c r="P17" s="214"/>
      <c r="Q17" s="214"/>
      <c r="R17" s="214"/>
      <c r="S17" s="214"/>
    </row>
    <row r="18" spans="1:19" ht="12.75">
      <c r="A18" s="208" t="s">
        <v>131</v>
      </c>
      <c r="B18" s="182">
        <v>0.4224300135891996</v>
      </c>
      <c r="C18" s="182">
        <v>0.47614959575985316</v>
      </c>
      <c r="D18" s="182">
        <v>0.5216866082611099</v>
      </c>
      <c r="E18" s="182">
        <v>0.5157600342953166</v>
      </c>
      <c r="F18" s="214">
        <v>0.46024503313786636</v>
      </c>
      <c r="G18" s="214">
        <v>0.5454616904872696</v>
      </c>
      <c r="H18" s="214">
        <v>0.3818529293264519</v>
      </c>
      <c r="I18" s="214">
        <v>0.2146640721379543</v>
      </c>
      <c r="J18" s="214">
        <v>0.1682455442613532</v>
      </c>
      <c r="K18" s="214">
        <v>0.1356695414601449</v>
      </c>
      <c r="L18" s="214" t="s">
        <v>94</v>
      </c>
      <c r="M18" s="214" t="s">
        <v>94</v>
      </c>
      <c r="N18" s="214" t="s">
        <v>94</v>
      </c>
      <c r="O18" s="214" t="s">
        <v>94</v>
      </c>
      <c r="P18" s="214" t="s">
        <v>94</v>
      </c>
      <c r="Q18" s="214" t="s">
        <v>94</v>
      </c>
      <c r="R18" s="214" t="s">
        <v>94</v>
      </c>
      <c r="S18" s="214" t="s">
        <v>94</v>
      </c>
    </row>
    <row r="19" spans="1:19" ht="12.75">
      <c r="A19" s="208" t="s">
        <v>132</v>
      </c>
      <c r="B19" s="182">
        <v>0.5520002661500657</v>
      </c>
      <c r="C19" s="182">
        <v>0.6348968866069875</v>
      </c>
      <c r="D19" s="182">
        <v>0.6664731668432672</v>
      </c>
      <c r="E19" s="182">
        <v>0.6521669187924923</v>
      </c>
      <c r="F19" s="214">
        <v>0.5340422392494606</v>
      </c>
      <c r="G19" s="214">
        <v>0.5526519665322287</v>
      </c>
      <c r="H19" s="214">
        <v>0.3002937432449522</v>
      </c>
      <c r="I19" s="214">
        <v>0.13957726383217886</v>
      </c>
      <c r="J19" s="214">
        <v>-0.03158202798849419</v>
      </c>
      <c r="K19" s="214">
        <v>-0.05721473559679534</v>
      </c>
      <c r="L19" s="214">
        <v>-0.25419137828400806</v>
      </c>
      <c r="M19" s="214">
        <v>-0.13294186652878615</v>
      </c>
      <c r="N19" s="214">
        <v>-0.0026222472356007033</v>
      </c>
      <c r="O19" s="214">
        <v>0.25</v>
      </c>
      <c r="P19" s="79">
        <v>0.46266026308590313</v>
      </c>
      <c r="Q19" s="79">
        <v>0.4879610828126634</v>
      </c>
      <c r="R19" s="79">
        <v>0.4097544589926624</v>
      </c>
      <c r="S19" s="79">
        <v>0.42</v>
      </c>
    </row>
    <row r="20" spans="1:19" ht="12.75">
      <c r="A20" s="213"/>
      <c r="B20" s="217"/>
      <c r="C20" s="217"/>
      <c r="D20" s="217"/>
      <c r="E20" s="217"/>
      <c r="F20" s="217"/>
      <c r="G20" s="182"/>
      <c r="H20" s="182"/>
      <c r="I20" s="210"/>
      <c r="J20" s="218"/>
      <c r="K20" s="218"/>
      <c r="L20" s="210"/>
      <c r="M20" s="210"/>
      <c r="N20" s="210"/>
      <c r="O20" s="210"/>
      <c r="P20" s="210"/>
      <c r="Q20" s="210"/>
      <c r="R20" s="210"/>
      <c r="S20" s="210"/>
    </row>
    <row r="21" spans="1:19" ht="29.25" customHeight="1">
      <c r="A21" s="556" t="s">
        <v>236</v>
      </c>
      <c r="B21" s="556"/>
      <c r="C21" s="556"/>
      <c r="D21" s="556"/>
      <c r="E21" s="556"/>
      <c r="F21" s="556"/>
      <c r="G21" s="556"/>
      <c r="H21" s="556"/>
      <c r="I21" s="556"/>
      <c r="J21" s="556"/>
      <c r="K21" s="556"/>
      <c r="L21" s="556"/>
      <c r="M21" s="556"/>
      <c r="N21" s="556"/>
      <c r="O21" s="556"/>
      <c r="P21" s="556"/>
      <c r="Q21" s="556"/>
      <c r="R21" s="556"/>
      <c r="S21" s="556"/>
    </row>
    <row r="22" spans="1:19" ht="12.75">
      <c r="A22" s="211" t="s">
        <v>128</v>
      </c>
      <c r="B22" s="212">
        <v>1993</v>
      </c>
      <c r="C22" s="212">
        <v>1994</v>
      </c>
      <c r="D22" s="212">
        <v>1995</v>
      </c>
      <c r="E22" s="212">
        <v>1996</v>
      </c>
      <c r="F22" s="212">
        <v>1997</v>
      </c>
      <c r="G22" s="212">
        <v>1998</v>
      </c>
      <c r="H22" s="212">
        <v>1999</v>
      </c>
      <c r="I22" s="212">
        <v>2000</v>
      </c>
      <c r="J22" s="212">
        <v>2001</v>
      </c>
      <c r="K22" s="212">
        <v>2002</v>
      </c>
      <c r="L22" s="212">
        <v>2003</v>
      </c>
      <c r="M22" s="212">
        <v>2004</v>
      </c>
      <c r="N22" s="212">
        <v>2005</v>
      </c>
      <c r="O22" s="212">
        <v>2006</v>
      </c>
      <c r="P22" s="212">
        <v>2007</v>
      </c>
      <c r="Q22" s="212">
        <v>2008</v>
      </c>
      <c r="R22" s="212">
        <v>2009</v>
      </c>
      <c r="S22" s="212">
        <v>2010</v>
      </c>
    </row>
    <row r="23" spans="1:19" ht="12.75">
      <c r="A23" s="219"/>
      <c r="B23" s="210"/>
      <c r="C23" s="210"/>
      <c r="D23" s="210"/>
      <c r="E23" s="210"/>
      <c r="F23" s="210"/>
      <c r="G23" s="210"/>
      <c r="H23" s="210"/>
      <c r="I23" s="210"/>
      <c r="J23" s="210"/>
      <c r="K23" s="210"/>
      <c r="L23" s="210"/>
      <c r="M23" s="213"/>
      <c r="N23" s="213"/>
      <c r="O23" s="213"/>
      <c r="P23" s="213"/>
      <c r="Q23" s="213"/>
      <c r="R23" s="213"/>
      <c r="S23" s="213"/>
    </row>
    <row r="24" spans="1:19" ht="12.75">
      <c r="A24" s="213" t="s">
        <v>556</v>
      </c>
      <c r="B24" s="182">
        <f aca="true" t="shared" si="2" ref="B24:S30">(B7*0.67)+0.33</f>
        <v>0.6372440678954197</v>
      </c>
      <c r="C24" s="182">
        <f t="shared" si="2"/>
        <v>0.6933726700837097</v>
      </c>
      <c r="D24" s="182">
        <f t="shared" si="2"/>
        <v>0.6539998132262024</v>
      </c>
      <c r="E24" s="182">
        <f t="shared" si="2"/>
        <v>0.6955153954400448</v>
      </c>
      <c r="F24" s="182">
        <f t="shared" si="2"/>
        <v>0.7515797593731959</v>
      </c>
      <c r="G24" s="182">
        <f t="shared" si="2"/>
        <v>0.7485146287378892</v>
      </c>
      <c r="H24" s="182">
        <f t="shared" si="2"/>
        <v>0.694064829098929</v>
      </c>
      <c r="I24" s="182">
        <f t="shared" si="2"/>
        <v>0.5820603310576065</v>
      </c>
      <c r="J24" s="182">
        <f t="shared" si="2"/>
        <v>0.5075883569521559</v>
      </c>
      <c r="K24" s="182">
        <f t="shared" si="2"/>
        <v>0.45901241589574915</v>
      </c>
      <c r="L24" s="182">
        <f t="shared" si="2"/>
        <v>0.36565229368351493</v>
      </c>
      <c r="M24" s="182">
        <f t="shared" si="2"/>
        <v>0.35258186469503244</v>
      </c>
      <c r="N24" s="182">
        <f t="shared" si="2"/>
        <v>0.4665077537479519</v>
      </c>
      <c r="O24" s="182">
        <f t="shared" si="2"/>
        <v>0.5414839277143884</v>
      </c>
      <c r="P24" s="182">
        <f t="shared" si="2"/>
        <v>0.717370824565204</v>
      </c>
      <c r="Q24" s="182">
        <f t="shared" si="2"/>
        <v>0.4549422160601395</v>
      </c>
      <c r="R24" s="182">
        <f t="shared" si="2"/>
        <v>0.3683192536984441</v>
      </c>
      <c r="S24" s="182">
        <f t="shared" si="2"/>
        <v>0.36829766891247145</v>
      </c>
    </row>
    <row r="25" spans="1:19" ht="12.75">
      <c r="A25" s="213" t="s">
        <v>134</v>
      </c>
      <c r="B25" s="182" t="s">
        <v>94</v>
      </c>
      <c r="C25" s="182" t="s">
        <v>94</v>
      </c>
      <c r="D25" s="182" t="s">
        <v>94</v>
      </c>
      <c r="E25" s="182">
        <f t="shared" si="2"/>
        <v>0.6794224436601252</v>
      </c>
      <c r="F25" s="182">
        <f t="shared" si="2"/>
        <v>0.5953588012484072</v>
      </c>
      <c r="G25" s="182">
        <f t="shared" si="2"/>
        <v>0.699394845902924</v>
      </c>
      <c r="H25" s="182">
        <f t="shared" si="2"/>
        <v>0.6025621414031772</v>
      </c>
      <c r="I25" s="182">
        <f t="shared" si="2"/>
        <v>0.5098974584892737</v>
      </c>
      <c r="J25" s="182">
        <f t="shared" si="2"/>
        <v>0.46066157370915417</v>
      </c>
      <c r="K25" s="182">
        <f t="shared" si="2"/>
        <v>0.4305625746062186</v>
      </c>
      <c r="L25" s="182">
        <f t="shared" si="2"/>
        <v>0.2932023168963197</v>
      </c>
      <c r="M25" s="182">
        <f t="shared" si="2"/>
        <v>0.3347668087151501</v>
      </c>
      <c r="N25" s="182">
        <f t="shared" si="2"/>
        <v>0.3771838179274685</v>
      </c>
      <c r="O25" s="182">
        <f t="shared" si="2"/>
        <v>0.41195694341473144</v>
      </c>
      <c r="P25" s="182">
        <f t="shared" si="2"/>
        <v>0.49358549710107397</v>
      </c>
      <c r="Q25" s="182">
        <f t="shared" si="2"/>
        <v>0.4427218848236571</v>
      </c>
      <c r="R25" s="182">
        <f t="shared" si="2"/>
        <v>0.4359333884017822</v>
      </c>
      <c r="S25" s="182">
        <f t="shared" si="2"/>
        <v>0.47271418711633684</v>
      </c>
    </row>
    <row r="26" spans="1:19" ht="12.75">
      <c r="A26" s="213" t="s">
        <v>135</v>
      </c>
      <c r="B26" s="182">
        <f aca="true" t="shared" si="3" ref="B26:D30">(B9*0.67)+0.33</f>
        <v>0.5648406873992582</v>
      </c>
      <c r="C26" s="182">
        <f t="shared" si="3"/>
        <v>0.6853078878282413</v>
      </c>
      <c r="D26" s="182">
        <f t="shared" si="3"/>
        <v>0.638910566670734</v>
      </c>
      <c r="E26" s="182">
        <f t="shared" si="2"/>
        <v>0.6231369456979319</v>
      </c>
      <c r="F26" s="182">
        <f t="shared" si="2"/>
        <v>0.6209505129644903</v>
      </c>
      <c r="G26" s="182">
        <f t="shared" si="2"/>
        <v>0.652079137930923</v>
      </c>
      <c r="H26" s="182">
        <f t="shared" si="2"/>
        <v>0.5018948309221934</v>
      </c>
      <c r="I26" s="182">
        <f t="shared" si="2"/>
        <v>0.377970430204858</v>
      </c>
      <c r="J26" s="182">
        <f t="shared" si="2"/>
        <v>0.2612169511254546</v>
      </c>
      <c r="K26" s="182">
        <f t="shared" si="2"/>
        <v>0.212153851010494</v>
      </c>
      <c r="L26" s="182">
        <f t="shared" si="2"/>
        <v>0.0801956716827554</v>
      </c>
      <c r="M26" s="182">
        <f t="shared" si="2"/>
        <v>0.11757613948152906</v>
      </c>
      <c r="N26" s="182">
        <f t="shared" si="2"/>
        <v>0.20601733410326567</v>
      </c>
      <c r="O26" s="182">
        <f t="shared" si="2"/>
        <v>0.47999172163018156</v>
      </c>
      <c r="P26" s="182">
        <f t="shared" si="2"/>
        <v>0.6886758348793913</v>
      </c>
      <c r="Q26" s="182">
        <f t="shared" si="2"/>
        <v>0.5314702074099777</v>
      </c>
      <c r="R26" s="182">
        <f t="shared" si="2"/>
        <v>0.5333455867667772</v>
      </c>
      <c r="S26" s="182">
        <f t="shared" si="2"/>
        <v>0.5449163188173551</v>
      </c>
    </row>
    <row r="27" spans="1:19" ht="12.75">
      <c r="A27" s="213" t="s">
        <v>136</v>
      </c>
      <c r="B27" s="182">
        <f t="shared" si="3"/>
        <v>0.5677780226045742</v>
      </c>
      <c r="C27" s="182">
        <f t="shared" si="3"/>
        <v>0.6243153793728629</v>
      </c>
      <c r="D27" s="182">
        <f t="shared" si="3"/>
        <v>0.6731798238210934</v>
      </c>
      <c r="E27" s="182">
        <f t="shared" si="2"/>
        <v>0.5783198878557523</v>
      </c>
      <c r="F27" s="182">
        <f t="shared" si="2"/>
        <v>0.528401744164362</v>
      </c>
      <c r="G27" s="182">
        <f t="shared" si="2"/>
        <v>0.6556324729625422</v>
      </c>
      <c r="H27" s="182">
        <f t="shared" si="2"/>
        <v>0.5530659462827812</v>
      </c>
      <c r="I27" s="182">
        <f t="shared" si="2"/>
        <v>0.4812592963658329</v>
      </c>
      <c r="J27" s="182">
        <f t="shared" si="2"/>
        <v>0.42082323784533954</v>
      </c>
      <c r="K27" s="182">
        <f t="shared" si="2"/>
        <v>0.41484523340454954</v>
      </c>
      <c r="L27" s="182">
        <f t="shared" si="2"/>
        <v>0.28700192943286157</v>
      </c>
      <c r="M27" s="182">
        <f t="shared" si="2"/>
        <v>0.33649674305466526</v>
      </c>
      <c r="N27" s="182">
        <f t="shared" si="2"/>
        <v>0.4676027154002794</v>
      </c>
      <c r="O27" s="182">
        <f t="shared" si="2"/>
        <v>0.6528400148277644</v>
      </c>
      <c r="P27" s="182">
        <f t="shared" si="2"/>
        <v>0.7664727765059551</v>
      </c>
      <c r="Q27" s="182">
        <f t="shared" si="2"/>
        <v>0.47386084302868703</v>
      </c>
      <c r="R27" s="182">
        <f t="shared" si="2"/>
        <v>0.4621337927139019</v>
      </c>
      <c r="S27" s="182">
        <f t="shared" si="2"/>
        <v>0.4366933574635643</v>
      </c>
    </row>
    <row r="28" spans="1:19" ht="12.75">
      <c r="A28" s="213" t="s">
        <v>251</v>
      </c>
      <c r="B28" s="182">
        <f t="shared" si="3"/>
        <v>0.6739938223165585</v>
      </c>
      <c r="C28" s="182">
        <f t="shared" si="3"/>
        <v>0.7076707093550231</v>
      </c>
      <c r="D28" s="182">
        <f t="shared" si="3"/>
        <v>0.6085120192433269</v>
      </c>
      <c r="E28" s="182">
        <f t="shared" si="2"/>
        <v>0.5324833632563403</v>
      </c>
      <c r="F28" s="182">
        <f t="shared" si="2"/>
        <v>0.5893689394678818</v>
      </c>
      <c r="G28" s="182">
        <f t="shared" si="2"/>
        <v>0.6987657311356772</v>
      </c>
      <c r="H28" s="182">
        <f t="shared" si="2"/>
        <v>0.6462627496919644</v>
      </c>
      <c r="I28" s="182">
        <f t="shared" si="2"/>
        <v>0.6278678387275849</v>
      </c>
      <c r="J28" s="182">
        <f t="shared" si="2"/>
        <v>0.6095516155119545</v>
      </c>
      <c r="K28" s="182">
        <f t="shared" si="2"/>
        <v>0.6265161842881994</v>
      </c>
      <c r="L28" s="182">
        <f t="shared" si="2"/>
        <v>0.5770036011372244</v>
      </c>
      <c r="M28" s="182">
        <f t="shared" si="2"/>
        <v>0.6580477869737255</v>
      </c>
      <c r="N28" s="182">
        <f t="shared" si="2"/>
        <v>0.6918556311179787</v>
      </c>
      <c r="O28" s="182">
        <f t="shared" si="2"/>
        <v>0.6942000132932409</v>
      </c>
      <c r="P28" s="182">
        <f>(P11*0.67)+0.33</f>
        <v>0.5637456102200346</v>
      </c>
      <c r="Q28" s="182">
        <f>(Q11*0.67)+0.33</f>
        <v>0.5010902533835804</v>
      </c>
      <c r="R28" s="182">
        <f>(R11*0.67)+0.33</f>
        <v>0.6247043416903408</v>
      </c>
      <c r="S28" s="182">
        <f>(S11*0.67)+0.33</f>
        <v>0.5896327683671254</v>
      </c>
    </row>
    <row r="29" spans="1:19" ht="14.25">
      <c r="A29" s="213" t="s">
        <v>558</v>
      </c>
      <c r="B29" s="182">
        <f t="shared" si="3"/>
        <v>0.598286141374299</v>
      </c>
      <c r="C29" s="182">
        <f t="shared" si="3"/>
        <v>0.6883754149091663</v>
      </c>
      <c r="D29" s="182">
        <f t="shared" si="3"/>
        <v>0.7224221134531782</v>
      </c>
      <c r="E29" s="182">
        <f t="shared" si="2"/>
        <v>0.6873348749439412</v>
      </c>
      <c r="F29" s="182">
        <f t="shared" si="2"/>
        <v>0.638413288323278</v>
      </c>
      <c r="G29" s="182">
        <f t="shared" si="2"/>
        <v>0.6507571319122095</v>
      </c>
      <c r="H29" s="182">
        <f t="shared" si="2"/>
        <v>0.5708133310981153</v>
      </c>
      <c r="I29" s="182">
        <f t="shared" si="2"/>
        <v>0.5008104500997412</v>
      </c>
      <c r="J29" s="182">
        <f t="shared" si="2"/>
        <v>0.4487667239044939</v>
      </c>
      <c r="K29" s="182">
        <f t="shared" si="2"/>
        <v>0.40892371880789136</v>
      </c>
      <c r="L29" s="182">
        <f t="shared" si="2"/>
        <v>0.34515696777073684</v>
      </c>
      <c r="M29" s="182">
        <f t="shared" si="2"/>
        <v>0.31701858867738836</v>
      </c>
      <c r="N29" s="182">
        <f t="shared" si="2"/>
        <v>0.369355121260779</v>
      </c>
      <c r="O29" s="182" t="s">
        <v>130</v>
      </c>
      <c r="P29" s="182" t="s">
        <v>130</v>
      </c>
      <c r="Q29" s="182" t="s">
        <v>130</v>
      </c>
      <c r="R29" s="182" t="s">
        <v>130</v>
      </c>
      <c r="S29" s="182" t="s">
        <v>130</v>
      </c>
    </row>
    <row r="30" spans="1:19" ht="12.75">
      <c r="A30" s="213" t="s">
        <v>557</v>
      </c>
      <c r="B30" s="182">
        <f t="shared" si="3"/>
        <v>0.5973524472149107</v>
      </c>
      <c r="C30" s="182">
        <f t="shared" si="3"/>
        <v>0.7093310251414502</v>
      </c>
      <c r="D30" s="182">
        <f t="shared" si="3"/>
        <v>0.7063336840370531</v>
      </c>
      <c r="E30" s="182">
        <f t="shared" si="2"/>
        <v>0.6805862228358925</v>
      </c>
      <c r="F30" s="182">
        <f t="shared" si="2"/>
        <v>0.5726009588769221</v>
      </c>
      <c r="G30" s="182">
        <f t="shared" si="2"/>
        <v>0.6979464987492265</v>
      </c>
      <c r="H30" s="182">
        <f t="shared" si="2"/>
        <v>0.46840417280297986</v>
      </c>
      <c r="I30" s="182">
        <f t="shared" si="2"/>
        <v>0.43333363255800245</v>
      </c>
      <c r="J30" s="182">
        <f t="shared" si="2"/>
        <v>0.27539444752960884</v>
      </c>
      <c r="K30" s="182">
        <f t="shared" si="2"/>
        <v>0.27003559691766627</v>
      </c>
      <c r="L30" s="182">
        <f t="shared" si="2"/>
        <v>0.07764230828399082</v>
      </c>
      <c r="M30" s="182">
        <f t="shared" si="2"/>
        <v>0.2239638755442668</v>
      </c>
      <c r="N30" s="182">
        <f t="shared" si="2"/>
        <v>0.23057173727109487</v>
      </c>
      <c r="O30" s="182">
        <f>(O13*0.67)+0.33</f>
        <v>0.5609662036519345</v>
      </c>
      <c r="P30" s="182">
        <f>(P13*0.67)+0.33</f>
        <v>0.6803141393480394</v>
      </c>
      <c r="Q30" s="182">
        <f>(Q13*0.67)+0.33</f>
        <v>0.5829642745648296</v>
      </c>
      <c r="R30" s="182">
        <f>(R13*0.67)+0.33</f>
        <v>0.5936186620422839</v>
      </c>
      <c r="S30" s="182">
        <f>(S13*0.67)+0.33</f>
        <v>0.5941107238747536</v>
      </c>
    </row>
    <row r="31" spans="1:19" ht="12.75">
      <c r="A31" s="213"/>
      <c r="B31" s="210"/>
      <c r="C31" s="210"/>
      <c r="D31" s="210"/>
      <c r="E31" s="210"/>
      <c r="F31" s="210"/>
      <c r="G31" s="210"/>
      <c r="H31" s="210"/>
      <c r="I31" s="210"/>
      <c r="J31" s="210"/>
      <c r="K31" s="210"/>
      <c r="L31" s="210"/>
      <c r="M31" s="210"/>
      <c r="N31" s="210"/>
      <c r="O31" s="210"/>
      <c r="P31" s="210"/>
      <c r="Q31" s="210"/>
      <c r="R31" s="210"/>
      <c r="S31" s="210"/>
    </row>
    <row r="32" spans="1:19" ht="12.75">
      <c r="A32" s="208" t="s">
        <v>24</v>
      </c>
      <c r="B32" s="216">
        <f aca="true" t="shared" si="4" ref="B32:O32">AVERAGE(B24:B30)</f>
        <v>0.6065825314675034</v>
      </c>
      <c r="C32" s="216">
        <f t="shared" si="4"/>
        <v>0.6847288477817423</v>
      </c>
      <c r="D32" s="216">
        <f t="shared" si="4"/>
        <v>0.6672263367419312</v>
      </c>
      <c r="E32" s="216">
        <f t="shared" si="4"/>
        <v>0.6395427333842897</v>
      </c>
      <c r="F32" s="216">
        <f t="shared" si="4"/>
        <v>0.6138105720597912</v>
      </c>
      <c r="G32" s="216">
        <f t="shared" si="4"/>
        <v>0.6861557781901988</v>
      </c>
      <c r="H32" s="216">
        <f t="shared" si="4"/>
        <v>0.5767240001857343</v>
      </c>
      <c r="I32" s="216">
        <f t="shared" si="4"/>
        <v>0.5018856339289857</v>
      </c>
      <c r="J32" s="216">
        <f t="shared" si="4"/>
        <v>0.42628612951116596</v>
      </c>
      <c r="K32" s="216">
        <f t="shared" si="4"/>
        <v>0.4031499392758241</v>
      </c>
      <c r="L32" s="216">
        <f t="shared" si="4"/>
        <v>0.28940786984105765</v>
      </c>
      <c r="M32" s="216">
        <f t="shared" si="4"/>
        <v>0.3343502581631082</v>
      </c>
      <c r="N32" s="216">
        <f t="shared" si="4"/>
        <v>0.40129915868983107</v>
      </c>
      <c r="O32" s="216">
        <f t="shared" si="4"/>
        <v>0.5569064707553736</v>
      </c>
      <c r="P32" s="216">
        <f>AVERAGE(P24:P30)</f>
        <v>0.6516941137699497</v>
      </c>
      <c r="Q32" s="216">
        <f>AVERAGE(Q24:Q30)</f>
        <v>0.4978416132118119</v>
      </c>
      <c r="R32" s="216">
        <f>AVERAGE(R24:R30)</f>
        <v>0.5030091708855883</v>
      </c>
      <c r="S32" s="216">
        <f>AVERAGE(S24:S30)</f>
        <v>0.5010608374252677</v>
      </c>
    </row>
    <row r="33" spans="1:19" ht="12.75">
      <c r="A33" s="208" t="s">
        <v>25</v>
      </c>
      <c r="B33" s="216">
        <f aca="true" t="shared" si="5" ref="B33:O33">MEDIAN(B24:B30)</f>
        <v>0.5978192942946048</v>
      </c>
      <c r="C33" s="216">
        <f t="shared" si="5"/>
        <v>0.690874042496438</v>
      </c>
      <c r="D33" s="216">
        <f t="shared" si="5"/>
        <v>0.663589818523648</v>
      </c>
      <c r="E33" s="216">
        <f t="shared" si="5"/>
        <v>0.6794224436601252</v>
      </c>
      <c r="F33" s="216">
        <f t="shared" si="5"/>
        <v>0.5953588012484072</v>
      </c>
      <c r="G33" s="216">
        <f t="shared" si="5"/>
        <v>0.6979464987492265</v>
      </c>
      <c r="H33" s="216">
        <f t="shared" si="5"/>
        <v>0.5708133310981153</v>
      </c>
      <c r="I33" s="216">
        <f t="shared" si="5"/>
        <v>0.5008104500997412</v>
      </c>
      <c r="J33" s="216">
        <f t="shared" si="5"/>
        <v>0.4487667239044939</v>
      </c>
      <c r="K33" s="216">
        <f t="shared" si="5"/>
        <v>0.41484523340454954</v>
      </c>
      <c r="L33" s="216">
        <f t="shared" si="5"/>
        <v>0.2932023168963197</v>
      </c>
      <c r="M33" s="216">
        <f t="shared" si="5"/>
        <v>0.3347668087151501</v>
      </c>
      <c r="N33" s="216">
        <f t="shared" si="5"/>
        <v>0.3771838179274685</v>
      </c>
      <c r="O33" s="216">
        <f t="shared" si="5"/>
        <v>0.5512250656831614</v>
      </c>
      <c r="P33" s="216">
        <f>MEDIAN(P24:P30)</f>
        <v>0.6844949871137154</v>
      </c>
      <c r="Q33" s="216">
        <f>MEDIAN(Q24:Q30)</f>
        <v>0.4874755482061337</v>
      </c>
      <c r="R33" s="216">
        <f>MEDIAN(R24:R30)</f>
        <v>0.49773968974033955</v>
      </c>
      <c r="S33" s="216">
        <f>MEDIAN(S24:S30)</f>
        <v>0.5088152529668459</v>
      </c>
    </row>
    <row r="34" spans="1:19" ht="12.75">
      <c r="A34" s="213"/>
      <c r="B34" s="210"/>
      <c r="C34" s="210"/>
      <c r="D34" s="210"/>
      <c r="E34" s="210"/>
      <c r="F34" s="210"/>
      <c r="G34" s="210"/>
      <c r="H34" s="210"/>
      <c r="I34" s="210"/>
      <c r="J34" s="210"/>
      <c r="K34" s="210"/>
      <c r="L34" s="210"/>
      <c r="M34" s="210"/>
      <c r="N34" s="210"/>
      <c r="O34" s="210"/>
      <c r="P34" s="210"/>
      <c r="Q34" s="210"/>
      <c r="R34" s="210"/>
      <c r="S34" s="210"/>
    </row>
    <row r="35" spans="1:19" ht="12.75">
      <c r="A35" s="208" t="s">
        <v>131</v>
      </c>
      <c r="B35" s="182">
        <f aca="true" t="shared" si="6" ref="B35:Q36">(B18*0.67)+0.33</f>
        <v>0.6130281091047638</v>
      </c>
      <c r="C35" s="182">
        <f t="shared" si="6"/>
        <v>0.6490202291591016</v>
      </c>
      <c r="D35" s="182">
        <f t="shared" si="6"/>
        <v>0.6795300275349436</v>
      </c>
      <c r="E35" s="182">
        <f t="shared" si="6"/>
        <v>0.6755592229778622</v>
      </c>
      <c r="F35" s="182">
        <f t="shared" si="6"/>
        <v>0.6383641722023705</v>
      </c>
      <c r="G35" s="182">
        <f t="shared" si="6"/>
        <v>0.6954593326264706</v>
      </c>
      <c r="H35" s="182">
        <f t="shared" si="6"/>
        <v>0.5858414626487227</v>
      </c>
      <c r="I35" s="182">
        <f t="shared" si="6"/>
        <v>0.4738249283324294</v>
      </c>
      <c r="J35" s="182">
        <f t="shared" si="6"/>
        <v>0.44272451465510665</v>
      </c>
      <c r="K35" s="182">
        <f t="shared" si="6"/>
        <v>0.4208985927782971</v>
      </c>
      <c r="L35" s="214" t="s">
        <v>94</v>
      </c>
      <c r="M35" s="214" t="s">
        <v>94</v>
      </c>
      <c r="N35" s="214" t="s">
        <v>94</v>
      </c>
      <c r="O35" s="214" t="s">
        <v>94</v>
      </c>
      <c r="P35" s="214" t="s">
        <v>94</v>
      </c>
      <c r="Q35" s="214" t="s">
        <v>94</v>
      </c>
      <c r="R35" s="214" t="s">
        <v>94</v>
      </c>
      <c r="S35" s="214" t="s">
        <v>94</v>
      </c>
    </row>
    <row r="36" spans="1:19" ht="12.75">
      <c r="A36" s="208" t="s">
        <v>132</v>
      </c>
      <c r="B36" s="182">
        <f t="shared" si="6"/>
        <v>0.6998401783205441</v>
      </c>
      <c r="C36" s="182">
        <f t="shared" si="6"/>
        <v>0.7553809140266816</v>
      </c>
      <c r="D36" s="182">
        <f t="shared" si="6"/>
        <v>0.7765370217849891</v>
      </c>
      <c r="E36" s="182">
        <f t="shared" si="6"/>
        <v>0.7669518355909699</v>
      </c>
      <c r="F36" s="182">
        <f t="shared" si="6"/>
        <v>0.6878083002971387</v>
      </c>
      <c r="G36" s="182">
        <f t="shared" si="6"/>
        <v>0.7002768175765932</v>
      </c>
      <c r="H36" s="182">
        <f t="shared" si="6"/>
        <v>0.5311968079741181</v>
      </c>
      <c r="I36" s="182">
        <f t="shared" si="6"/>
        <v>0.42351676676755984</v>
      </c>
      <c r="J36" s="182">
        <f t="shared" si="6"/>
        <v>0.3088400412477089</v>
      </c>
      <c r="K36" s="182">
        <f t="shared" si="6"/>
        <v>0.2916661271501471</v>
      </c>
      <c r="L36" s="182">
        <f t="shared" si="6"/>
        <v>0.15969177654971461</v>
      </c>
      <c r="M36" s="182">
        <f t="shared" si="6"/>
        <v>0.2409289494257133</v>
      </c>
      <c r="N36" s="182">
        <f t="shared" si="6"/>
        <v>0.32824309435214755</v>
      </c>
      <c r="O36" s="182">
        <f t="shared" si="6"/>
        <v>0.49750000000000005</v>
      </c>
      <c r="P36" s="182">
        <f t="shared" si="6"/>
        <v>0.6399823762675552</v>
      </c>
      <c r="Q36" s="182">
        <f t="shared" si="6"/>
        <v>0.6569339254844846</v>
      </c>
      <c r="R36" s="182">
        <f>(R19*0.67)+0.33</f>
        <v>0.6045354875250839</v>
      </c>
      <c r="S36" s="182">
        <f>(S19*0.67)+0.33</f>
        <v>0.6113999999999999</v>
      </c>
    </row>
    <row r="37" spans="1:18" ht="12.75">
      <c r="A37" s="208"/>
      <c r="B37" s="182"/>
      <c r="C37" s="182"/>
      <c r="D37" s="182"/>
      <c r="E37" s="182"/>
      <c r="F37" s="182"/>
      <c r="G37" s="182"/>
      <c r="H37" s="182"/>
      <c r="I37" s="182"/>
      <c r="J37" s="182"/>
      <c r="K37" s="182"/>
      <c r="L37" s="182"/>
      <c r="M37" s="182"/>
      <c r="N37" s="182"/>
      <c r="O37" s="182"/>
      <c r="P37" s="182"/>
      <c r="Q37" s="182"/>
      <c r="R37" s="182"/>
    </row>
    <row r="38" spans="1:18" ht="14.25">
      <c r="A38" s="156" t="s">
        <v>133</v>
      </c>
      <c r="B38" s="182"/>
      <c r="C38" s="182"/>
      <c r="D38" s="182"/>
      <c r="E38" s="182"/>
      <c r="F38" s="182"/>
      <c r="G38" s="182"/>
      <c r="H38" s="182"/>
      <c r="I38" s="182"/>
      <c r="J38" s="182"/>
      <c r="K38" s="182"/>
      <c r="L38" s="182"/>
      <c r="M38" s="182"/>
      <c r="N38" s="182"/>
      <c r="O38" s="182"/>
      <c r="P38" s="182"/>
      <c r="Q38" s="182"/>
      <c r="R38" s="182"/>
    </row>
    <row r="39" spans="1:18" ht="14.25">
      <c r="A39" s="220" t="s">
        <v>237</v>
      </c>
      <c r="B39" s="210"/>
      <c r="C39" s="210"/>
      <c r="D39" s="210"/>
      <c r="E39" s="210"/>
      <c r="F39" s="210"/>
      <c r="G39" s="210"/>
      <c r="H39" s="210"/>
      <c r="I39" s="210"/>
      <c r="J39" s="210"/>
      <c r="K39" s="210"/>
      <c r="L39" s="210"/>
      <c r="M39" s="210"/>
      <c r="N39" s="210"/>
      <c r="O39" s="210"/>
      <c r="P39" s="210"/>
      <c r="Q39" s="210"/>
      <c r="R39" s="210"/>
    </row>
    <row r="40" spans="1:18" ht="12.75">
      <c r="A40" s="213"/>
      <c r="B40" s="210"/>
      <c r="C40" s="210"/>
      <c r="D40" s="210"/>
      <c r="E40" s="210"/>
      <c r="F40" s="210"/>
      <c r="G40" s="210"/>
      <c r="H40" s="210"/>
      <c r="I40" s="210"/>
      <c r="J40" s="210"/>
      <c r="K40" s="210"/>
      <c r="L40" s="210"/>
      <c r="M40" s="210"/>
      <c r="N40" s="210"/>
      <c r="O40" s="210"/>
      <c r="P40" s="210"/>
      <c r="Q40" s="210"/>
      <c r="R40" s="210"/>
    </row>
    <row r="41" spans="1:18" ht="12.75">
      <c r="A41" s="497" t="s">
        <v>725</v>
      </c>
      <c r="B41" s="210"/>
      <c r="C41" s="210"/>
      <c r="D41" s="210"/>
      <c r="E41" s="210"/>
      <c r="F41" s="210"/>
      <c r="G41" s="210"/>
      <c r="H41" s="210"/>
      <c r="I41" s="210"/>
      <c r="J41" s="210"/>
      <c r="K41" s="210"/>
      <c r="L41" s="210"/>
      <c r="M41" s="210"/>
      <c r="N41" s="210"/>
      <c r="O41" s="210"/>
      <c r="P41" s="210"/>
      <c r="Q41" s="210"/>
      <c r="R41" s="210"/>
    </row>
  </sheetData>
  <sheetProtection/>
  <mergeCells count="3">
    <mergeCell ref="A1:S1"/>
    <mergeCell ref="A3:S3"/>
    <mergeCell ref="A21:S21"/>
  </mergeCells>
  <printOptions/>
  <pageMargins left="0.7" right="0.7" top="0.75" bottom="0.75" header="0.3" footer="0.3"/>
  <pageSetup fitToHeight="1" fitToWidth="1" horizontalDpi="600" verticalDpi="600" orientation="landscape" scale="63" r:id="rId1"/>
  <headerFooter>
    <oddHeader>&amp;R&amp;"Arial,Bold"Schedule 11
Page 1 of 2</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U14"/>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U1"/>
    </sheetView>
  </sheetViews>
  <sheetFormatPr defaultColWidth="9.140625" defaultRowHeight="15"/>
  <cols>
    <col min="1" max="3" width="10.00390625" style="92" customWidth="1"/>
    <col min="4" max="4" width="0.85546875" style="92" customWidth="1"/>
    <col min="5" max="6" width="10.00390625" style="93" customWidth="1"/>
    <col min="7" max="7" width="0.85546875" style="93" customWidth="1"/>
    <col min="8" max="9" width="10.00390625" style="93" customWidth="1"/>
    <col min="10" max="10" width="0.85546875" style="93" customWidth="1"/>
    <col min="11" max="12" width="10.00390625" style="93" customWidth="1"/>
    <col min="13" max="13" width="0.85546875" style="93" customWidth="1"/>
    <col min="14" max="15" width="10.00390625" style="93" customWidth="1"/>
    <col min="16" max="16" width="0.85546875" style="93" customWidth="1"/>
    <col min="17" max="18" width="10.00390625" style="93" customWidth="1"/>
    <col min="19" max="19" width="0.85546875" style="93" customWidth="1"/>
    <col min="20" max="21" width="10.00390625" style="93" customWidth="1"/>
    <col min="22" max="16384" width="9.140625" style="93" customWidth="1"/>
  </cols>
  <sheetData>
    <row r="1" spans="1:21" s="59" customFormat="1" ht="14.25">
      <c r="A1" s="557" t="s">
        <v>781</v>
      </c>
      <c r="B1" s="557"/>
      <c r="C1" s="557"/>
      <c r="D1" s="557"/>
      <c r="E1" s="557"/>
      <c r="F1" s="557"/>
      <c r="G1" s="557"/>
      <c r="H1" s="557"/>
      <c r="I1" s="557"/>
      <c r="J1" s="557"/>
      <c r="K1" s="557"/>
      <c r="L1" s="557"/>
      <c r="M1" s="557"/>
      <c r="N1" s="557"/>
      <c r="O1" s="557"/>
      <c r="P1" s="557"/>
      <c r="Q1" s="557"/>
      <c r="R1" s="557"/>
      <c r="S1" s="557"/>
      <c r="T1" s="557"/>
      <c r="U1" s="557"/>
    </row>
    <row r="2" spans="1:21" s="59" customFormat="1" ht="12.75">
      <c r="A2" s="557" t="s">
        <v>129</v>
      </c>
      <c r="B2" s="557"/>
      <c r="C2" s="557"/>
      <c r="D2" s="557"/>
      <c r="E2" s="557"/>
      <c r="F2" s="557"/>
      <c r="G2" s="557"/>
      <c r="H2" s="557"/>
      <c r="I2" s="557"/>
      <c r="J2" s="557"/>
      <c r="K2" s="557"/>
      <c r="L2" s="557"/>
      <c r="M2" s="557"/>
      <c r="N2" s="557"/>
      <c r="O2" s="557"/>
      <c r="P2" s="557"/>
      <c r="Q2" s="557"/>
      <c r="R2" s="557"/>
      <c r="S2" s="557"/>
      <c r="T2" s="557"/>
      <c r="U2" s="557"/>
    </row>
    <row r="4" spans="1:21" s="163" customFormat="1" ht="30" customHeight="1">
      <c r="A4" s="559" t="s">
        <v>562</v>
      </c>
      <c r="B4" s="558" t="s">
        <v>556</v>
      </c>
      <c r="C4" s="558"/>
      <c r="D4" s="157"/>
      <c r="E4" s="558" t="s">
        <v>134</v>
      </c>
      <c r="F4" s="558"/>
      <c r="G4" s="157"/>
      <c r="H4" s="558" t="s">
        <v>135</v>
      </c>
      <c r="I4" s="558"/>
      <c r="J4" s="157"/>
      <c r="K4" s="558" t="s">
        <v>136</v>
      </c>
      <c r="L4" s="558"/>
      <c r="M4" s="157"/>
      <c r="N4" s="558" t="s">
        <v>251</v>
      </c>
      <c r="O4" s="558"/>
      <c r="P4" s="157"/>
      <c r="Q4" s="558" t="s">
        <v>561</v>
      </c>
      <c r="R4" s="558"/>
      <c r="S4" s="157"/>
      <c r="T4" s="558" t="s">
        <v>132</v>
      </c>
      <c r="U4" s="558"/>
    </row>
    <row r="5" spans="1:21" s="163" customFormat="1" ht="14.25">
      <c r="A5" s="559"/>
      <c r="B5" s="157" t="s">
        <v>563</v>
      </c>
      <c r="C5" s="157" t="s">
        <v>564</v>
      </c>
      <c r="D5" s="157"/>
      <c r="E5" s="157" t="s">
        <v>563</v>
      </c>
      <c r="F5" s="157" t="s">
        <v>564</v>
      </c>
      <c r="G5" s="157"/>
      <c r="H5" s="157" t="s">
        <v>563</v>
      </c>
      <c r="I5" s="157" t="s">
        <v>564</v>
      </c>
      <c r="J5" s="157"/>
      <c r="K5" s="157" t="s">
        <v>563</v>
      </c>
      <c r="L5" s="157" t="s">
        <v>564</v>
      </c>
      <c r="M5" s="157"/>
      <c r="N5" s="157" t="s">
        <v>563</v>
      </c>
      <c r="O5" s="157" t="s">
        <v>564</v>
      </c>
      <c r="P5" s="157"/>
      <c r="Q5" s="157" t="s">
        <v>563</v>
      </c>
      <c r="R5" s="157" t="s">
        <v>564</v>
      </c>
      <c r="S5" s="157"/>
      <c r="T5" s="157" t="s">
        <v>563</v>
      </c>
      <c r="U5" s="157" t="s">
        <v>564</v>
      </c>
    </row>
    <row r="6" spans="1:21" ht="12.75">
      <c r="A6" s="92">
        <v>2004</v>
      </c>
      <c r="B6" s="454">
        <v>0.03370427566422751</v>
      </c>
      <c r="C6" s="455">
        <v>0.0010449465016155479</v>
      </c>
      <c r="D6" s="455"/>
      <c r="E6" s="454">
        <v>0.007114639873358341</v>
      </c>
      <c r="F6" s="455">
        <v>6.286208173279734E-05</v>
      </c>
      <c r="G6" s="455"/>
      <c r="H6" s="454">
        <v>-0.3170505380872701</v>
      </c>
      <c r="I6" s="455">
        <v>0.06951092258108417</v>
      </c>
      <c r="J6" s="455"/>
      <c r="K6" s="454">
        <v>0.009696631424873472</v>
      </c>
      <c r="L6" s="455">
        <v>0.00011690210815670285</v>
      </c>
      <c r="M6" s="455"/>
      <c r="N6" s="454">
        <v>0.48962356264735135</v>
      </c>
      <c r="O6" s="455">
        <v>0.036720358510061155</v>
      </c>
      <c r="P6" s="455"/>
      <c r="Q6" s="454">
        <v>-0.15826287232198985</v>
      </c>
      <c r="R6" s="455">
        <v>0.01588174309042344</v>
      </c>
      <c r="S6" s="455"/>
      <c r="T6" s="454">
        <v>-0.13294186652878615</v>
      </c>
      <c r="U6" s="455">
        <v>0.022871957340753594</v>
      </c>
    </row>
    <row r="7" spans="1:21" ht="12.75">
      <c r="A7" s="92">
        <v>2005</v>
      </c>
      <c r="B7" s="454">
        <v>0.2037429160417192</v>
      </c>
      <c r="C7" s="455">
        <v>0.04230827852663354</v>
      </c>
      <c r="D7" s="455"/>
      <c r="E7" s="454">
        <v>0.07042360884696788</v>
      </c>
      <c r="F7" s="455">
        <v>0.005450372386273984</v>
      </c>
      <c r="G7" s="455"/>
      <c r="H7" s="454">
        <v>-0.18504875506975277</v>
      </c>
      <c r="I7" s="455">
        <v>0.027829150510423842</v>
      </c>
      <c r="J7" s="455"/>
      <c r="K7" s="454">
        <v>0.20537718716459613</v>
      </c>
      <c r="L7" s="455">
        <v>0.029591590782208757</v>
      </c>
      <c r="M7" s="455"/>
      <c r="N7" s="454">
        <v>0.5400830315193711</v>
      </c>
      <c r="O7" s="455">
        <v>0.04857115339340513</v>
      </c>
      <c r="P7" s="455"/>
      <c r="Q7" s="454">
        <v>-0.14840039213269424</v>
      </c>
      <c r="R7" s="455">
        <v>0.025399356811532464</v>
      </c>
      <c r="S7" s="455"/>
      <c r="T7" s="454">
        <v>-0.0026222472356007033</v>
      </c>
      <c r="U7" s="455">
        <v>1.0224011635095482E-05</v>
      </c>
    </row>
    <row r="8" spans="1:21" ht="12.75">
      <c r="A8" s="92">
        <v>2006</v>
      </c>
      <c r="B8" s="454">
        <v>0.3156476533050573</v>
      </c>
      <c r="C8" s="455">
        <v>0.04897072346611492</v>
      </c>
      <c r="D8" s="455"/>
      <c r="E8" s="454">
        <v>0.12232379614139022</v>
      </c>
      <c r="F8" s="455">
        <v>0.010865214318478986</v>
      </c>
      <c r="G8" s="455"/>
      <c r="H8" s="454">
        <v>0.2238682412390769</v>
      </c>
      <c r="I8" s="455">
        <v>0.04204731688199791</v>
      </c>
      <c r="J8" s="455"/>
      <c r="K8" s="454">
        <v>0.48185076839964847</v>
      </c>
      <c r="L8" s="455">
        <v>0.09025767768963114</v>
      </c>
      <c r="M8" s="455"/>
      <c r="N8" s="454">
        <v>0.5435821093928968</v>
      </c>
      <c r="O8" s="455">
        <v>0.06094006171736674</v>
      </c>
      <c r="P8" s="455"/>
      <c r="Q8" s="454">
        <v>0.34472567709243945</v>
      </c>
      <c r="R8" s="455">
        <v>0.10000556149448521</v>
      </c>
      <c r="S8" s="455"/>
      <c r="T8" s="454">
        <v>0.24990452628532905</v>
      </c>
      <c r="U8" s="455">
        <v>0.06777659134878584</v>
      </c>
    </row>
    <row r="9" spans="1:21" ht="12.75">
      <c r="A9" s="92">
        <v>2007</v>
      </c>
      <c r="B9" s="454">
        <v>0.5781654097988118</v>
      </c>
      <c r="C9" s="455">
        <v>0.10115317872877717</v>
      </c>
      <c r="D9" s="455"/>
      <c r="E9" s="454">
        <v>0.24415745835981187</v>
      </c>
      <c r="F9" s="455">
        <v>0.0319671188407436</v>
      </c>
      <c r="G9" s="455"/>
      <c r="H9" s="454">
        <v>0.535337066984166</v>
      </c>
      <c r="I9" s="455">
        <v>0.1245928125924209</v>
      </c>
      <c r="J9" s="455"/>
      <c r="K9" s="454">
        <v>0.6514519052327687</v>
      </c>
      <c r="L9" s="455">
        <v>0.11806642027074389</v>
      </c>
      <c r="M9" s="455"/>
      <c r="N9" s="454">
        <v>0.34887404510452913</v>
      </c>
      <c r="O9" s="455">
        <v>0.03823157471782062</v>
      </c>
      <c r="P9" s="455"/>
      <c r="Q9" s="454">
        <v>0.5228569244000587</v>
      </c>
      <c r="R9" s="455">
        <v>0.14820344382738057</v>
      </c>
      <c r="S9" s="455"/>
      <c r="T9" s="454">
        <v>0.46266026308590313</v>
      </c>
      <c r="U9" s="455">
        <v>0.14310983517488146</v>
      </c>
    </row>
    <row r="10" spans="1:21" ht="12.75">
      <c r="A10" s="92">
        <v>2008</v>
      </c>
      <c r="B10" s="454">
        <v>0.18648091949274556</v>
      </c>
      <c r="C10" s="455">
        <v>0.018550604806535354</v>
      </c>
      <c r="D10" s="455"/>
      <c r="E10" s="454">
        <v>0.1682416191397867</v>
      </c>
      <c r="F10" s="455">
        <v>0.03469258791265398</v>
      </c>
      <c r="G10" s="455"/>
      <c r="H10" s="454">
        <v>0.3007018021044444</v>
      </c>
      <c r="I10" s="455">
        <v>0.07835328276547375</v>
      </c>
      <c r="J10" s="455"/>
      <c r="K10" s="454">
        <v>0.21471767616221946</v>
      </c>
      <c r="L10" s="455">
        <v>0.028350386725552627</v>
      </c>
      <c r="M10" s="455"/>
      <c r="N10" s="454">
        <v>0.25535858713967224</v>
      </c>
      <c r="O10" s="455">
        <v>0.058711218106280876</v>
      </c>
      <c r="P10" s="455"/>
      <c r="Q10" s="454">
        <v>0.37755861875347696</v>
      </c>
      <c r="R10" s="455">
        <v>0.16447359987229954</v>
      </c>
      <c r="S10" s="455"/>
      <c r="T10" s="454">
        <v>0.4879610828126634</v>
      </c>
      <c r="U10" s="455">
        <v>0.281212368566196</v>
      </c>
    </row>
    <row r="11" spans="1:21" ht="12.75">
      <c r="A11" s="92">
        <v>2009</v>
      </c>
      <c r="B11" s="454">
        <v>0.057192915967826975</v>
      </c>
      <c r="C11" s="455">
        <v>0.0020671496560471596</v>
      </c>
      <c r="D11" s="455"/>
      <c r="E11" s="454">
        <v>0.15810953492803315</v>
      </c>
      <c r="F11" s="455">
        <v>0.0329160512485283</v>
      </c>
      <c r="G11" s="455"/>
      <c r="H11" s="454">
        <v>0.30350087577130924</v>
      </c>
      <c r="I11" s="455">
        <v>0.09964006587229661</v>
      </c>
      <c r="J11" s="455"/>
      <c r="K11" s="454">
        <v>0.19721461599089837</v>
      </c>
      <c r="L11" s="455">
        <v>0.02864298919984287</v>
      </c>
      <c r="M11" s="455"/>
      <c r="N11" s="454">
        <v>0.4398572264034936</v>
      </c>
      <c r="O11" s="455">
        <v>0.1658521463893705</v>
      </c>
      <c r="P11" s="455"/>
      <c r="Q11" s="454">
        <v>0.39346068961534897</v>
      </c>
      <c r="R11" s="455">
        <v>0.1972505830269064</v>
      </c>
      <c r="S11" s="455"/>
      <c r="T11" s="454">
        <v>0.4097544589926624</v>
      </c>
      <c r="U11" s="455">
        <v>0.21532561041712553</v>
      </c>
    </row>
    <row r="12" spans="1:21" ht="12.75">
      <c r="A12" s="92">
        <v>2010</v>
      </c>
      <c r="B12" s="454">
        <v>0.057159432369888734</v>
      </c>
      <c r="C12" s="455">
        <v>0.001975325317514828</v>
      </c>
      <c r="D12" s="455"/>
      <c r="E12" s="454">
        <v>0.21301161037030902</v>
      </c>
      <c r="F12" s="455">
        <v>0.048589944317943196</v>
      </c>
      <c r="G12" s="455"/>
      <c r="H12" s="454">
        <v>0.3207721785801438</v>
      </c>
      <c r="I12" s="455">
        <v>0.11170411039442552</v>
      </c>
      <c r="J12" s="455"/>
      <c r="K12" s="454">
        <v>0.15925276308720096</v>
      </c>
      <c r="L12" s="455">
        <v>0.0225716042573674</v>
      </c>
      <c r="M12" s="455"/>
      <c r="N12" s="454">
        <v>0.38750976455008784</v>
      </c>
      <c r="O12" s="455">
        <v>0.15665531015434433</v>
      </c>
      <c r="P12" s="455"/>
      <c r="Q12" s="454">
        <v>0.3941944582327114</v>
      </c>
      <c r="R12" s="455">
        <v>0.19147531660401781</v>
      </c>
      <c r="S12" s="455"/>
      <c r="T12" s="454">
        <v>0.41537125469540237</v>
      </c>
      <c r="U12" s="455">
        <v>0.22312734358380973</v>
      </c>
    </row>
    <row r="14" ht="12.75">
      <c r="A14" s="55" t="s">
        <v>726</v>
      </c>
    </row>
  </sheetData>
  <sheetProtection/>
  <mergeCells count="10">
    <mergeCell ref="A1:U1"/>
    <mergeCell ref="A2:U2"/>
    <mergeCell ref="B4:C4"/>
    <mergeCell ref="E4:F4"/>
    <mergeCell ref="H4:I4"/>
    <mergeCell ref="K4:L4"/>
    <mergeCell ref="N4:O4"/>
    <mergeCell ref="Q4:R4"/>
    <mergeCell ref="T4:U4"/>
    <mergeCell ref="A4:A5"/>
  </mergeCells>
  <printOptions/>
  <pageMargins left="0.75" right="0.75" top="1" bottom="1" header="0.5" footer="0.5"/>
  <pageSetup fitToHeight="1" fitToWidth="1" horizontalDpi="600" verticalDpi="600" orientation="landscape" scale="80" r:id="rId1"/>
  <headerFooter alignWithMargins="0">
    <oddHeader>&amp;R&amp;"Arial,Bold"Schedule 11
Page 2 of 2</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T43"/>
  <sheetViews>
    <sheetView zoomScalePageLayoutView="0" workbookViewId="0" topLeftCell="A1">
      <selection activeCell="A1" sqref="A1:M1"/>
    </sheetView>
  </sheetViews>
  <sheetFormatPr defaultColWidth="9.140625" defaultRowHeight="15"/>
  <cols>
    <col min="1" max="1" width="25.7109375" style="40" customWidth="1"/>
    <col min="2" max="2" width="9.00390625" style="40" customWidth="1"/>
    <col min="3" max="3" width="16.7109375" style="41" customWidth="1"/>
    <col min="4" max="4" width="18.28125" style="41" customWidth="1"/>
    <col min="5" max="5" width="16.8515625" style="41" customWidth="1"/>
    <col min="6" max="6" width="8.57421875" style="41" customWidth="1"/>
    <col min="7" max="8" width="15.140625" style="42" customWidth="1"/>
    <col min="9" max="9" width="16.00390625" style="43" customWidth="1"/>
    <col min="10" max="10" width="14.57421875" style="43" customWidth="1"/>
    <col min="11" max="11" width="10.00390625" style="41" customWidth="1"/>
    <col min="12" max="12" width="9.00390625" style="41" customWidth="1"/>
    <col min="13" max="13" width="9.7109375" style="41" customWidth="1"/>
    <col min="14" max="14" width="16.00390625" style="40" customWidth="1"/>
    <col min="15" max="16384" width="9.140625" style="40" customWidth="1"/>
  </cols>
  <sheetData>
    <row r="1" spans="1:14" ht="12.75">
      <c r="A1" s="569" t="s">
        <v>678</v>
      </c>
      <c r="B1" s="569"/>
      <c r="C1" s="569"/>
      <c r="D1" s="569"/>
      <c r="E1" s="569"/>
      <c r="F1" s="569"/>
      <c r="G1" s="569"/>
      <c r="H1" s="569"/>
      <c r="I1" s="569"/>
      <c r="J1" s="569"/>
      <c r="K1" s="569"/>
      <c r="L1" s="569"/>
      <c r="M1" s="569"/>
      <c r="N1" s="39"/>
    </row>
    <row r="2" spans="11:15" ht="12.75">
      <c r="K2" s="44"/>
      <c r="L2" s="45"/>
      <c r="M2" s="45"/>
      <c r="N2" s="45"/>
      <c r="O2" s="46"/>
    </row>
    <row r="3" spans="2:14" s="47" customFormat="1" ht="14.25" customHeight="1">
      <c r="B3" s="570" t="s">
        <v>46</v>
      </c>
      <c r="C3" s="570"/>
      <c r="D3" s="570"/>
      <c r="E3" s="570"/>
      <c r="F3" s="570"/>
      <c r="G3" s="49"/>
      <c r="H3" s="49"/>
      <c r="I3" s="50"/>
      <c r="J3" s="50"/>
      <c r="K3" s="570" t="s">
        <v>47</v>
      </c>
      <c r="L3" s="570"/>
      <c r="M3" s="48" t="s">
        <v>48</v>
      </c>
      <c r="N3" s="70"/>
    </row>
    <row r="4" spans="2:14" s="47" customFormat="1" ht="21" customHeight="1">
      <c r="B4" s="562" t="s">
        <v>49</v>
      </c>
      <c r="C4" s="565" t="s">
        <v>376</v>
      </c>
      <c r="D4" s="565" t="s">
        <v>377</v>
      </c>
      <c r="E4" s="565" t="s">
        <v>378</v>
      </c>
      <c r="F4" s="560" t="s">
        <v>478</v>
      </c>
      <c r="G4" s="564" t="s">
        <v>744</v>
      </c>
      <c r="H4" s="564" t="s">
        <v>379</v>
      </c>
      <c r="I4" s="568" t="s">
        <v>742</v>
      </c>
      <c r="J4" s="567" t="s">
        <v>380</v>
      </c>
      <c r="K4" s="565" t="s">
        <v>116</v>
      </c>
      <c r="L4" s="565" t="s">
        <v>117</v>
      </c>
      <c r="M4" s="560" t="s">
        <v>743</v>
      </c>
      <c r="N4" s="70"/>
    </row>
    <row r="5" spans="2:14" s="47" customFormat="1" ht="24.75" customHeight="1">
      <c r="B5" s="563"/>
      <c r="C5" s="566"/>
      <c r="D5" s="566"/>
      <c r="E5" s="566"/>
      <c r="F5" s="561"/>
      <c r="G5" s="564"/>
      <c r="H5" s="564"/>
      <c r="I5" s="568"/>
      <c r="J5" s="567"/>
      <c r="K5" s="566"/>
      <c r="L5" s="566"/>
      <c r="M5" s="561"/>
      <c r="N5" s="70"/>
    </row>
    <row r="6" spans="2:14" s="47" customFormat="1" ht="9" customHeight="1">
      <c r="B6" s="563"/>
      <c r="C6" s="566"/>
      <c r="D6" s="566"/>
      <c r="E6" s="566"/>
      <c r="F6" s="561"/>
      <c r="G6" s="564"/>
      <c r="H6" s="564"/>
      <c r="I6" s="568"/>
      <c r="J6" s="567"/>
      <c r="K6" s="566"/>
      <c r="L6" s="566"/>
      <c r="M6" s="561"/>
      <c r="N6" s="70"/>
    </row>
    <row r="7" spans="1:17" ht="12.75">
      <c r="A7" s="47" t="s">
        <v>9</v>
      </c>
      <c r="B7" s="41"/>
      <c r="C7" s="51"/>
      <c r="G7" s="45"/>
      <c r="H7" s="45"/>
      <c r="M7" s="45"/>
      <c r="N7" s="70"/>
      <c r="O7" s="52"/>
      <c r="P7" s="52"/>
      <c r="Q7" s="52"/>
    </row>
    <row r="8" spans="1:17" ht="12.75">
      <c r="A8" s="485" t="s">
        <v>622</v>
      </c>
      <c r="B8" s="489">
        <v>2</v>
      </c>
      <c r="C8" s="53">
        <v>0.545</v>
      </c>
      <c r="D8" s="53">
        <v>0.0946643717728055</v>
      </c>
      <c r="E8" s="53">
        <v>0.6727272727272727</v>
      </c>
      <c r="F8" s="490">
        <v>0.7</v>
      </c>
      <c r="G8" s="312">
        <v>0.598645851397704</v>
      </c>
      <c r="H8" s="312">
        <f aca="true" t="shared" si="0" ref="H8:H22">G8*(2/3)+(1/3)</f>
        <v>0.7324305675984693</v>
      </c>
      <c r="I8" s="313">
        <v>0.5693658625177314</v>
      </c>
      <c r="J8" s="313">
        <v>0.09965666666666666</v>
      </c>
      <c r="K8" s="57" t="s">
        <v>238</v>
      </c>
      <c r="L8" s="314" t="s">
        <v>55</v>
      </c>
      <c r="M8" s="45" t="s">
        <v>52</v>
      </c>
      <c r="N8" s="70"/>
      <c r="O8" s="52"/>
      <c r="P8" s="52"/>
      <c r="Q8" s="52"/>
    </row>
    <row r="9" spans="1:17" ht="12.75">
      <c r="A9" s="485" t="s">
        <v>623</v>
      </c>
      <c r="B9" s="489">
        <v>2</v>
      </c>
      <c r="C9" s="53">
        <v>0.515</v>
      </c>
      <c r="D9" s="53">
        <v>0.12096774193548386</v>
      </c>
      <c r="E9" s="53">
        <v>0.5333333333333333</v>
      </c>
      <c r="F9" s="490">
        <v>0.7</v>
      </c>
      <c r="G9" s="312">
        <v>0.711919104243435</v>
      </c>
      <c r="H9" s="312">
        <f t="shared" si="0"/>
        <v>0.8079460694956233</v>
      </c>
      <c r="I9" s="313">
        <v>0.4866178518396648</v>
      </c>
      <c r="J9" s="313">
        <v>0.10127333333333333</v>
      </c>
      <c r="K9" s="57" t="s">
        <v>50</v>
      </c>
      <c r="L9" s="314" t="s">
        <v>55</v>
      </c>
      <c r="M9" s="45" t="s">
        <v>52</v>
      </c>
      <c r="N9" s="70"/>
      <c r="O9" s="52"/>
      <c r="P9" s="55"/>
      <c r="Q9" s="52"/>
    </row>
    <row r="10" spans="1:17" ht="12.75">
      <c r="A10" s="485" t="s">
        <v>624</v>
      </c>
      <c r="B10" s="489">
        <v>2</v>
      </c>
      <c r="C10" s="53">
        <v>0.45</v>
      </c>
      <c r="D10" s="53">
        <v>0.14245014245014245</v>
      </c>
      <c r="E10" s="53">
        <v>0.64</v>
      </c>
      <c r="F10" s="490">
        <v>0.7</v>
      </c>
      <c r="G10" s="312">
        <v>0.5914022580569247</v>
      </c>
      <c r="H10" s="312">
        <f t="shared" si="0"/>
        <v>0.7276015053712831</v>
      </c>
      <c r="I10" s="313">
        <v>0.40252297275620863</v>
      </c>
      <c r="J10" s="313">
        <v>0.18367</v>
      </c>
      <c r="K10" s="57" t="s">
        <v>50</v>
      </c>
      <c r="L10" s="315" t="s">
        <v>51</v>
      </c>
      <c r="M10" s="45" t="s">
        <v>637</v>
      </c>
      <c r="N10" s="70"/>
      <c r="O10" s="52"/>
      <c r="P10" s="55"/>
      <c r="Q10" s="52"/>
    </row>
    <row r="11" spans="1:17" ht="12.75">
      <c r="A11" s="485" t="s">
        <v>625</v>
      </c>
      <c r="B11" s="489">
        <v>2</v>
      </c>
      <c r="C11" s="53">
        <v>0.5</v>
      </c>
      <c r="D11" s="53">
        <v>0.08321775312066575</v>
      </c>
      <c r="E11" s="53">
        <v>0.7000000000000001</v>
      </c>
      <c r="F11" s="490">
        <v>0.65</v>
      </c>
      <c r="G11" s="312">
        <v>0.532962566465021</v>
      </c>
      <c r="H11" s="312">
        <f t="shared" si="0"/>
        <v>0.6886417109766807</v>
      </c>
      <c r="I11" s="313">
        <v>0.557122837994147</v>
      </c>
      <c r="J11" s="313">
        <v>0.05837333333333333</v>
      </c>
      <c r="K11" s="57" t="s">
        <v>50</v>
      </c>
      <c r="L11" s="315" t="s">
        <v>51</v>
      </c>
      <c r="M11" s="45" t="s">
        <v>637</v>
      </c>
      <c r="N11" s="70"/>
      <c r="O11" s="52"/>
      <c r="P11" s="52"/>
      <c r="Q11" s="52"/>
    </row>
    <row r="12" spans="1:17" ht="12.75">
      <c r="A12" s="485" t="s">
        <v>626</v>
      </c>
      <c r="B12" s="489">
        <v>3</v>
      </c>
      <c r="C12" s="53">
        <v>0.505</v>
      </c>
      <c r="D12" s="53">
        <v>0.08695652173913045</v>
      </c>
      <c r="E12" s="53">
        <v>0.4516129032258064</v>
      </c>
      <c r="F12" s="490">
        <v>0.7</v>
      </c>
      <c r="G12" s="312">
        <v>0.5908480248660495</v>
      </c>
      <c r="H12" s="312">
        <f t="shared" si="0"/>
        <v>0.7272320165773662</v>
      </c>
      <c r="I12" s="313">
        <v>0.4911084586294844</v>
      </c>
      <c r="J12" s="313">
        <v>0.08039333333333333</v>
      </c>
      <c r="K12" s="57" t="s">
        <v>50</v>
      </c>
      <c r="L12" s="315" t="s">
        <v>638</v>
      </c>
      <c r="M12" s="45" t="s">
        <v>637</v>
      </c>
      <c r="N12" s="70"/>
      <c r="O12" s="52"/>
      <c r="P12" s="52"/>
      <c r="Q12" s="52"/>
    </row>
    <row r="13" spans="1:17" ht="12.75">
      <c r="A13" s="485" t="s">
        <v>627</v>
      </c>
      <c r="B13" s="489">
        <v>2</v>
      </c>
      <c r="C13" s="53">
        <v>0.48</v>
      </c>
      <c r="D13" s="53">
        <v>0.11979463776383342</v>
      </c>
      <c r="E13" s="53">
        <v>0.45714285714285713</v>
      </c>
      <c r="F13" s="490">
        <v>0.75</v>
      </c>
      <c r="G13" s="312">
        <v>0.6650478324320507</v>
      </c>
      <c r="H13" s="312">
        <f t="shared" si="0"/>
        <v>0.7766985549547004</v>
      </c>
      <c r="I13" s="313">
        <v>0.40274790051436077</v>
      </c>
      <c r="J13" s="313">
        <v>0.13475333333333334</v>
      </c>
      <c r="K13" s="57" t="s">
        <v>238</v>
      </c>
      <c r="L13" s="315" t="s">
        <v>51</v>
      </c>
      <c r="M13" s="45" t="s">
        <v>52</v>
      </c>
      <c r="N13" s="70"/>
      <c r="O13" s="52"/>
      <c r="P13" s="52"/>
      <c r="Q13" s="52"/>
    </row>
    <row r="14" spans="1:16" ht="12.75">
      <c r="A14" s="485" t="s">
        <v>628</v>
      </c>
      <c r="B14" s="489">
        <v>2</v>
      </c>
      <c r="C14" s="53">
        <v>0.49</v>
      </c>
      <c r="D14" s="53">
        <v>0.1295336787564767</v>
      </c>
      <c r="E14" s="53">
        <v>0.44</v>
      </c>
      <c r="F14" s="490">
        <v>0.75</v>
      </c>
      <c r="G14" s="312">
        <v>0.7721733241625474</v>
      </c>
      <c r="H14" s="312">
        <f t="shared" si="0"/>
        <v>0.8481155494416981</v>
      </c>
      <c r="I14" s="313">
        <v>0.4536890461317157</v>
      </c>
      <c r="J14" s="313">
        <v>0.13641666666666666</v>
      </c>
      <c r="K14" s="57" t="s">
        <v>238</v>
      </c>
      <c r="L14" s="315" t="s">
        <v>55</v>
      </c>
      <c r="M14" s="45" t="s">
        <v>52</v>
      </c>
      <c r="N14" s="70"/>
      <c r="O14" s="52"/>
      <c r="P14" s="52"/>
    </row>
    <row r="15" spans="1:14" ht="12.75">
      <c r="A15" s="485" t="s">
        <v>686</v>
      </c>
      <c r="B15" s="489">
        <v>3</v>
      </c>
      <c r="C15" s="53">
        <v>0.5</v>
      </c>
      <c r="D15" s="53">
        <v>0.08565310492505353</v>
      </c>
      <c r="E15" s="53">
        <v>0.6</v>
      </c>
      <c r="F15" s="490">
        <v>0.75</v>
      </c>
      <c r="G15" s="312">
        <v>0.5861026789408237</v>
      </c>
      <c r="H15" s="312">
        <f t="shared" si="0"/>
        <v>0.7240684526272158</v>
      </c>
      <c r="I15" s="313">
        <v>0.4653349900906545</v>
      </c>
      <c r="J15" s="313">
        <v>0.08165000000000001</v>
      </c>
      <c r="K15" s="57" t="s">
        <v>238</v>
      </c>
      <c r="L15" s="315" t="s">
        <v>638</v>
      </c>
      <c r="M15" s="45" t="s">
        <v>637</v>
      </c>
      <c r="N15" s="70"/>
    </row>
    <row r="16" spans="1:20" s="47" customFormat="1" ht="12.75">
      <c r="A16" s="485" t="s">
        <v>630</v>
      </c>
      <c r="B16" s="489">
        <v>2</v>
      </c>
      <c r="C16" s="53">
        <v>0.47</v>
      </c>
      <c r="D16" s="53">
        <v>0.08983930153106416</v>
      </c>
      <c r="E16" s="53">
        <v>0.7267605633802817</v>
      </c>
      <c r="F16" s="490">
        <v>0.6</v>
      </c>
      <c r="G16" s="312">
        <v>0.47433261689747663</v>
      </c>
      <c r="H16" s="312">
        <f t="shared" si="0"/>
        <v>0.649555077931651</v>
      </c>
      <c r="I16" s="313">
        <v>0.433792985500138</v>
      </c>
      <c r="J16" s="313">
        <v>0.08027666666666666</v>
      </c>
      <c r="K16" s="57" t="s">
        <v>50</v>
      </c>
      <c r="L16" s="315" t="s">
        <v>55</v>
      </c>
      <c r="M16" s="45" t="s">
        <v>637</v>
      </c>
      <c r="N16" s="60"/>
      <c r="O16" s="62"/>
      <c r="P16" s="60"/>
      <c r="Q16" s="60"/>
      <c r="R16" s="63"/>
      <c r="T16" s="62"/>
    </row>
    <row r="17" spans="1:20" s="47" customFormat="1" ht="12.75">
      <c r="A17" s="485" t="s">
        <v>631</v>
      </c>
      <c r="B17" s="489">
        <v>2</v>
      </c>
      <c r="C17" s="53">
        <v>0.475</v>
      </c>
      <c r="D17" s="53">
        <v>0.10144927536231885</v>
      </c>
      <c r="E17" s="53">
        <v>0.5714285714285714</v>
      </c>
      <c r="F17" s="490">
        <v>0.7</v>
      </c>
      <c r="G17" s="312">
        <v>0.5691442573144699</v>
      </c>
      <c r="H17" s="312">
        <f t="shared" si="0"/>
        <v>0.7127628382096466</v>
      </c>
      <c r="I17" s="313">
        <v>0.4186404828618048</v>
      </c>
      <c r="J17" s="313">
        <v>0.11110999999999999</v>
      </c>
      <c r="K17" s="57" t="s">
        <v>50</v>
      </c>
      <c r="L17" s="315" t="s">
        <v>55</v>
      </c>
      <c r="M17" s="45" t="s">
        <v>637</v>
      </c>
      <c r="N17" s="60"/>
      <c r="O17" s="62"/>
      <c r="P17" s="60"/>
      <c r="Q17" s="60"/>
      <c r="R17" s="63"/>
      <c r="T17" s="62"/>
    </row>
    <row r="18" spans="1:14" ht="12.75">
      <c r="A18" s="485" t="s">
        <v>632</v>
      </c>
      <c r="B18" s="489">
        <v>2</v>
      </c>
      <c r="C18" s="53">
        <v>0.515</v>
      </c>
      <c r="D18" s="53">
        <v>0.0962052378407269</v>
      </c>
      <c r="E18" s="53">
        <v>0.4555555555555555</v>
      </c>
      <c r="F18" s="490">
        <v>0.85</v>
      </c>
      <c r="G18" s="312">
        <v>0.735148988043608</v>
      </c>
      <c r="H18" s="312">
        <f t="shared" si="0"/>
        <v>0.8234326586957386</v>
      </c>
      <c r="I18" s="313">
        <v>0.5068586534292209</v>
      </c>
      <c r="J18" s="313">
        <v>0.13567</v>
      </c>
      <c r="K18" s="57" t="s">
        <v>238</v>
      </c>
      <c r="L18" s="315" t="s">
        <v>55</v>
      </c>
      <c r="M18" s="45" t="s">
        <v>52</v>
      </c>
      <c r="N18" s="70"/>
    </row>
    <row r="19" spans="1:14" ht="12.75">
      <c r="A19" s="485" t="s">
        <v>633</v>
      </c>
      <c r="B19" s="489">
        <v>1</v>
      </c>
      <c r="C19" s="53">
        <v>0.445</v>
      </c>
      <c r="D19" s="53">
        <v>0.1301518438177874</v>
      </c>
      <c r="E19" s="53">
        <v>0.7000000000000001</v>
      </c>
      <c r="F19" s="490">
        <v>0.55</v>
      </c>
      <c r="G19" s="312">
        <v>0.3521277227320301</v>
      </c>
      <c r="H19" s="312">
        <f t="shared" si="0"/>
        <v>0.56808514848802</v>
      </c>
      <c r="I19" s="313">
        <v>0.42002105015111335</v>
      </c>
      <c r="J19" s="313">
        <v>0.13282333333333335</v>
      </c>
      <c r="K19" s="57" t="s">
        <v>50</v>
      </c>
      <c r="L19" s="315" t="s">
        <v>53</v>
      </c>
      <c r="M19" s="45" t="s">
        <v>52</v>
      </c>
      <c r="N19" s="70"/>
    </row>
    <row r="20" spans="1:14" ht="12.75">
      <c r="A20" s="485" t="s">
        <v>634</v>
      </c>
      <c r="B20" s="489">
        <v>2</v>
      </c>
      <c r="C20" s="53">
        <v>0.505</v>
      </c>
      <c r="D20" s="53">
        <v>0.10526315789473684</v>
      </c>
      <c r="E20" s="53">
        <v>0.6666666666666666</v>
      </c>
      <c r="F20" s="490">
        <v>0.7</v>
      </c>
      <c r="G20" s="312">
        <v>0.6113049613773726</v>
      </c>
      <c r="H20" s="312">
        <f t="shared" si="0"/>
        <v>0.7408699742515816</v>
      </c>
      <c r="I20" s="313">
        <v>0.4387250931589501</v>
      </c>
      <c r="J20" s="313">
        <v>0.10516333333333333</v>
      </c>
      <c r="K20" s="57" t="s">
        <v>50</v>
      </c>
      <c r="L20" s="315" t="s">
        <v>51</v>
      </c>
      <c r="M20" s="45" t="s">
        <v>54</v>
      </c>
      <c r="N20" s="41"/>
    </row>
    <row r="21" spans="1:14" ht="12.75">
      <c r="A21" s="485" t="s">
        <v>687</v>
      </c>
      <c r="B21" s="489">
        <v>2</v>
      </c>
      <c r="C21" s="53">
        <v>0.495</v>
      </c>
      <c r="D21" s="53">
        <v>0.1355713363460297</v>
      </c>
      <c r="E21" s="53">
        <v>0.5142857142857143</v>
      </c>
      <c r="F21" s="490">
        <v>0.65</v>
      </c>
      <c r="G21" s="312">
        <v>0.47975568274935554</v>
      </c>
      <c r="H21" s="312">
        <f t="shared" si="0"/>
        <v>0.653170455166237</v>
      </c>
      <c r="I21" s="313">
        <v>0.42317128950238275</v>
      </c>
      <c r="J21" s="313">
        <v>0.11148666666666665</v>
      </c>
      <c r="K21" s="57" t="s">
        <v>50</v>
      </c>
      <c r="L21" s="315" t="s">
        <v>55</v>
      </c>
      <c r="M21" s="45" t="s">
        <v>54</v>
      </c>
      <c r="N21" s="41"/>
    </row>
    <row r="22" spans="1:14" ht="12.75">
      <c r="A22" s="485" t="s">
        <v>636</v>
      </c>
      <c r="B22" s="489">
        <v>2</v>
      </c>
      <c r="C22" s="53">
        <v>0.49</v>
      </c>
      <c r="D22" s="53">
        <v>0.10217113665389528</v>
      </c>
      <c r="E22" s="53">
        <v>0.575</v>
      </c>
      <c r="F22" s="490">
        <v>0.65</v>
      </c>
      <c r="G22" s="312">
        <v>0.48404264224530547</v>
      </c>
      <c r="H22" s="312">
        <f t="shared" si="0"/>
        <v>0.6560284281635369</v>
      </c>
      <c r="I22" s="53">
        <v>0.4475309035917733</v>
      </c>
      <c r="J22" s="53">
        <v>0.09542333333333333</v>
      </c>
      <c r="K22" s="57" t="s">
        <v>50</v>
      </c>
      <c r="L22" s="315" t="s">
        <v>51</v>
      </c>
      <c r="M22" s="57" t="s">
        <v>52</v>
      </c>
      <c r="N22" s="41"/>
    </row>
    <row r="23" spans="1:14" ht="12.75">
      <c r="A23" s="52"/>
      <c r="B23" s="54"/>
      <c r="D23" s="41" t="s">
        <v>9</v>
      </c>
      <c r="E23" s="58"/>
      <c r="F23" s="52"/>
      <c r="G23" s="57"/>
      <c r="H23" s="57"/>
      <c r="I23" s="41"/>
      <c r="J23" s="498"/>
      <c r="K23" s="52"/>
      <c r="L23" s="52"/>
      <c r="N23" s="41"/>
    </row>
    <row r="24" spans="1:14" ht="12.75">
      <c r="A24" s="59" t="s">
        <v>24</v>
      </c>
      <c r="B24" s="60">
        <f aca="true" t="shared" si="1" ref="B24:J24">AVERAGE(B8:B22)</f>
        <v>2.066666666666667</v>
      </c>
      <c r="C24" s="61">
        <f t="shared" si="1"/>
        <v>0.49199999999999994</v>
      </c>
      <c r="D24" s="61">
        <f t="shared" si="1"/>
        <v>0.10825928279401006</v>
      </c>
      <c r="E24" s="61">
        <f t="shared" si="1"/>
        <v>0.5803008958497373</v>
      </c>
      <c r="F24" s="62">
        <f t="shared" si="1"/>
        <v>0.6933333333333332</v>
      </c>
      <c r="G24" s="63">
        <f t="shared" si="1"/>
        <v>0.5836639007949448</v>
      </c>
      <c r="H24" s="63">
        <f t="shared" si="1"/>
        <v>0.7224426005299631</v>
      </c>
      <c r="I24" s="61">
        <f t="shared" si="1"/>
        <v>0.46115002524462334</v>
      </c>
      <c r="J24" s="499">
        <f t="shared" si="1"/>
        <v>0.109876</v>
      </c>
      <c r="K24" s="60" t="s">
        <v>50</v>
      </c>
      <c r="L24" s="60" t="s">
        <v>55</v>
      </c>
      <c r="M24" s="60" t="s">
        <v>52</v>
      </c>
      <c r="N24" s="41"/>
    </row>
    <row r="25" spans="1:14" ht="12.75">
      <c r="A25" s="59" t="s">
        <v>25</v>
      </c>
      <c r="B25" s="60">
        <f aca="true" t="shared" si="2" ref="B25:J25">MEDIAN(B8:B22)</f>
        <v>2</v>
      </c>
      <c r="C25" s="61">
        <f t="shared" si="2"/>
        <v>0.495</v>
      </c>
      <c r="D25" s="61">
        <f t="shared" si="2"/>
        <v>0.10217113665389528</v>
      </c>
      <c r="E25" s="61">
        <f t="shared" si="2"/>
        <v>0.575</v>
      </c>
      <c r="F25" s="62">
        <f t="shared" si="2"/>
        <v>0.7</v>
      </c>
      <c r="G25" s="63">
        <f t="shared" si="2"/>
        <v>0.5908480248660495</v>
      </c>
      <c r="H25" s="63">
        <f t="shared" si="2"/>
        <v>0.7272320165773662</v>
      </c>
      <c r="I25" s="61">
        <f t="shared" si="2"/>
        <v>0.4475309035917733</v>
      </c>
      <c r="J25" s="499">
        <f t="shared" si="2"/>
        <v>0.10516333333333333</v>
      </c>
      <c r="K25" s="60" t="s">
        <v>50</v>
      </c>
      <c r="L25" s="60" t="s">
        <v>55</v>
      </c>
      <c r="M25" s="60" t="s">
        <v>52</v>
      </c>
      <c r="N25" s="41"/>
    </row>
    <row r="26" spans="2:14" ht="12.75">
      <c r="B26" s="41"/>
      <c r="F26" s="43"/>
      <c r="G26" s="45"/>
      <c r="H26" s="45"/>
      <c r="N26" s="41"/>
    </row>
    <row r="27" spans="1:14" ht="14.25">
      <c r="A27" s="508" t="s">
        <v>766</v>
      </c>
      <c r="B27" s="41"/>
      <c r="F27" s="43"/>
      <c r="G27" s="65"/>
      <c r="H27" s="65"/>
      <c r="I27" s="66"/>
      <c r="J27" s="66"/>
      <c r="N27" s="41"/>
    </row>
    <row r="28" spans="1:14" ht="14.25">
      <c r="A28" s="508" t="s">
        <v>767</v>
      </c>
      <c r="B28" s="41"/>
      <c r="F28" s="43"/>
      <c r="G28" s="45"/>
      <c r="H28" s="45"/>
      <c r="N28" s="41"/>
    </row>
    <row r="29" spans="2:14" ht="12.75">
      <c r="B29" s="41"/>
      <c r="F29" s="43"/>
      <c r="G29" s="45"/>
      <c r="H29" s="45"/>
      <c r="N29" s="41"/>
    </row>
    <row r="30" spans="1:14" ht="12.75">
      <c r="A30" s="64" t="s">
        <v>723</v>
      </c>
      <c r="N30" s="41"/>
    </row>
    <row r="31" spans="1:14" ht="12.75">
      <c r="A31" s="67" t="s">
        <v>607</v>
      </c>
      <c r="B31" s="68"/>
      <c r="F31" s="69"/>
      <c r="N31" s="41"/>
    </row>
    <row r="32" spans="1:14" ht="12.75">
      <c r="A32" s="67" t="s">
        <v>724</v>
      </c>
      <c r="F32" s="69"/>
      <c r="N32" s="41"/>
    </row>
    <row r="33" spans="1:14" ht="12.75">
      <c r="A33" s="40" t="s">
        <v>782</v>
      </c>
      <c r="F33" s="69"/>
      <c r="N33" s="41"/>
    </row>
    <row r="34" spans="2:14" ht="12.75">
      <c r="B34" s="46"/>
      <c r="N34" s="41"/>
    </row>
    <row r="35" ht="12.75">
      <c r="N35" s="41"/>
    </row>
    <row r="36" ht="12.75">
      <c r="N36" s="41"/>
    </row>
    <row r="37" spans="3:14" ht="12.75">
      <c r="C37" s="41" t="s">
        <v>9</v>
      </c>
      <c r="N37" s="41"/>
    </row>
    <row r="38" ht="12.75">
      <c r="N38" s="41"/>
    </row>
    <row r="39" ht="12.75">
      <c r="N39" s="41"/>
    </row>
    <row r="40" ht="12.75">
      <c r="N40" s="41"/>
    </row>
    <row r="41" ht="12.75">
      <c r="N41" s="41"/>
    </row>
    <row r="42" ht="12.75">
      <c r="N42" s="41"/>
    </row>
    <row r="43" ht="12.75">
      <c r="N43" s="41"/>
    </row>
  </sheetData>
  <sheetProtection/>
  <mergeCells count="15">
    <mergeCell ref="A1:M1"/>
    <mergeCell ref="B3:F3"/>
    <mergeCell ref="K3:L3"/>
    <mergeCell ref="C4:C6"/>
    <mergeCell ref="D4:D6"/>
    <mergeCell ref="M4:M6"/>
    <mergeCell ref="B4:B6"/>
    <mergeCell ref="H4:H6"/>
    <mergeCell ref="E4:E6"/>
    <mergeCell ref="F4:F6"/>
    <mergeCell ref="J4:J6"/>
    <mergeCell ref="G4:G6"/>
    <mergeCell ref="I4:I6"/>
    <mergeCell ref="K4:K6"/>
    <mergeCell ref="L4:L6"/>
  </mergeCells>
  <printOptions/>
  <pageMargins left="0.7" right="0.7" top="0.99" bottom="0.75" header="0.51" footer="0.3"/>
  <pageSetup fitToHeight="1" fitToWidth="1" horizontalDpi="600" verticalDpi="600" orientation="landscape" scale="66" r:id="rId1"/>
  <headerFooter>
    <oddHeader>&amp;R&amp;"Arial,Bold"&amp;A</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R299"/>
  <sheetViews>
    <sheetView zoomScalePageLayoutView="0" workbookViewId="0" topLeftCell="A1">
      <pane xSplit="2" ySplit="7" topLeftCell="C75" activePane="bottomRight" state="frozen"/>
      <selection pane="topLeft" activeCell="G54" sqref="G54"/>
      <selection pane="topRight" activeCell="G54" sqref="G54"/>
      <selection pane="bottomLeft" activeCell="G54" sqref="G54"/>
      <selection pane="bottomRight" activeCell="A1" sqref="A1:O1"/>
    </sheetView>
  </sheetViews>
  <sheetFormatPr defaultColWidth="7.00390625" defaultRowHeight="15"/>
  <cols>
    <col min="1" max="1" width="4.8515625" style="442" customWidth="1"/>
    <col min="2" max="2" width="4.57421875" style="436" customWidth="1"/>
    <col min="3" max="8" width="8.57421875" style="443" customWidth="1"/>
    <col min="9" max="9" width="13.140625" style="443" customWidth="1"/>
    <col min="10" max="10" width="14.57421875" style="443" customWidth="1"/>
    <col min="11" max="11" width="14.7109375" style="443" customWidth="1"/>
    <col min="12" max="12" width="19.57421875" style="443" customWidth="1"/>
    <col min="13" max="14" width="17.7109375" style="443" customWidth="1"/>
    <col min="15" max="15" width="17.140625" style="436" customWidth="1"/>
    <col min="16" max="16" width="4.00390625" style="436" customWidth="1"/>
    <col min="17" max="17" width="5.00390625" style="436" customWidth="1"/>
    <col min="18" max="18" width="2.28125" style="436" customWidth="1"/>
    <col min="19" max="16384" width="7.00390625" style="436" customWidth="1"/>
  </cols>
  <sheetData>
    <row r="1" spans="1:15" ht="12.75">
      <c r="A1" s="518" t="s">
        <v>156</v>
      </c>
      <c r="B1" s="518"/>
      <c r="C1" s="518"/>
      <c r="D1" s="518"/>
      <c r="E1" s="518"/>
      <c r="F1" s="518"/>
      <c r="G1" s="518"/>
      <c r="H1" s="518"/>
      <c r="I1" s="518"/>
      <c r="J1" s="518"/>
      <c r="K1" s="518"/>
      <c r="L1" s="518"/>
      <c r="M1" s="518"/>
      <c r="N1" s="518"/>
      <c r="O1" s="519"/>
    </row>
    <row r="2" spans="1:15" ht="12.75">
      <c r="A2" s="518" t="s">
        <v>157</v>
      </c>
      <c r="B2" s="518"/>
      <c r="C2" s="518"/>
      <c r="D2" s="518"/>
      <c r="E2" s="518"/>
      <c r="F2" s="518"/>
      <c r="G2" s="518"/>
      <c r="H2" s="518"/>
      <c r="I2" s="518"/>
      <c r="J2" s="518"/>
      <c r="K2" s="518"/>
      <c r="L2" s="518"/>
      <c r="M2" s="518"/>
      <c r="N2" s="518"/>
      <c r="O2" s="519"/>
    </row>
    <row r="3" spans="1:15" ht="12.75">
      <c r="A3" s="434"/>
      <c r="B3" s="434"/>
      <c r="C3" s="434"/>
      <c r="D3" s="434"/>
      <c r="E3" s="434"/>
      <c r="F3" s="434"/>
      <c r="G3" s="434"/>
      <c r="H3" s="434"/>
      <c r="I3" s="434"/>
      <c r="J3" s="434"/>
      <c r="K3" s="434"/>
      <c r="L3" s="434"/>
      <c r="M3" s="434"/>
      <c r="N3" s="434"/>
      <c r="O3" s="437"/>
    </row>
    <row r="4" spans="1:15" ht="12.75">
      <c r="A4" s="438"/>
      <c r="B4" s="434"/>
      <c r="C4" s="520" t="s">
        <v>158</v>
      </c>
      <c r="D4" s="521"/>
      <c r="E4" s="521"/>
      <c r="F4" s="521"/>
      <c r="G4" s="521"/>
      <c r="H4" s="521"/>
      <c r="I4" s="521"/>
      <c r="J4" s="521"/>
      <c r="K4" s="204"/>
      <c r="L4" s="204"/>
      <c r="M4" s="434"/>
      <c r="N4" s="434"/>
      <c r="O4" s="437"/>
    </row>
    <row r="5" spans="1:15" ht="12.75" customHeight="1">
      <c r="A5" s="438"/>
      <c r="B5" s="437"/>
      <c r="C5" s="522"/>
      <c r="D5" s="523"/>
      <c r="E5" s="524" t="s">
        <v>159</v>
      </c>
      <c r="F5" s="525"/>
      <c r="G5" s="524" t="s">
        <v>160</v>
      </c>
      <c r="H5" s="525"/>
      <c r="I5" s="434" t="s">
        <v>161</v>
      </c>
      <c r="J5" s="434" t="s">
        <v>162</v>
      </c>
      <c r="K5" s="434" t="s">
        <v>162</v>
      </c>
      <c r="L5" s="434" t="s">
        <v>162</v>
      </c>
      <c r="M5" s="434" t="s">
        <v>163</v>
      </c>
      <c r="N5" s="434" t="s">
        <v>163</v>
      </c>
      <c r="O5" s="434" t="s">
        <v>164</v>
      </c>
    </row>
    <row r="6" spans="1:17" ht="12.75">
      <c r="A6" s="438"/>
      <c r="B6" s="437"/>
      <c r="C6" s="522" t="s">
        <v>189</v>
      </c>
      <c r="D6" s="523"/>
      <c r="E6" s="526"/>
      <c r="F6" s="525"/>
      <c r="G6" s="526"/>
      <c r="H6" s="525"/>
      <c r="I6" s="434" t="s">
        <v>166</v>
      </c>
      <c r="J6" s="434" t="s">
        <v>167</v>
      </c>
      <c r="K6" s="434" t="s">
        <v>168</v>
      </c>
      <c r="L6" s="434" t="s">
        <v>169</v>
      </c>
      <c r="M6" s="434" t="s">
        <v>160</v>
      </c>
      <c r="N6" s="434" t="s">
        <v>160</v>
      </c>
      <c r="O6" s="434" t="s">
        <v>170</v>
      </c>
      <c r="P6" s="448"/>
      <c r="Q6" s="448"/>
    </row>
    <row r="7" spans="1:15" ht="14.25">
      <c r="A7" s="439" t="s">
        <v>171</v>
      </c>
      <c r="B7" s="437"/>
      <c r="C7" s="440" t="s">
        <v>162</v>
      </c>
      <c r="D7" s="440" t="s">
        <v>532</v>
      </c>
      <c r="E7" s="440" t="s">
        <v>162</v>
      </c>
      <c r="F7" s="440" t="s">
        <v>172</v>
      </c>
      <c r="G7" s="440" t="s">
        <v>162</v>
      </c>
      <c r="H7" s="440" t="s">
        <v>533</v>
      </c>
      <c r="I7" s="440" t="s">
        <v>534</v>
      </c>
      <c r="J7" s="440" t="s">
        <v>173</v>
      </c>
      <c r="K7" s="449" t="s">
        <v>535</v>
      </c>
      <c r="L7" s="441" t="s">
        <v>174</v>
      </c>
      <c r="M7" s="441" t="s">
        <v>175</v>
      </c>
      <c r="N7" s="441" t="s">
        <v>734</v>
      </c>
      <c r="O7" s="441" t="s">
        <v>176</v>
      </c>
    </row>
    <row r="8" spans="1:15" ht="12.75">
      <c r="A8" s="439"/>
      <c r="B8" s="437"/>
      <c r="C8" s="450"/>
      <c r="D8" s="450"/>
      <c r="E8" s="450"/>
      <c r="F8" s="450"/>
      <c r="G8" s="450"/>
      <c r="H8" s="450"/>
      <c r="I8" s="450"/>
      <c r="J8" s="450"/>
      <c r="K8" s="449"/>
      <c r="L8" s="449"/>
      <c r="M8" s="441"/>
      <c r="N8" s="441"/>
      <c r="O8" s="441"/>
    </row>
    <row r="9" spans="1:16" ht="12.75">
      <c r="A9" s="444">
        <v>2004</v>
      </c>
      <c r="B9" s="445" t="s">
        <v>190</v>
      </c>
      <c r="C9" s="445">
        <v>2.1166666666666667</v>
      </c>
      <c r="D9" s="445">
        <v>0.9433333333333334</v>
      </c>
      <c r="E9" s="445">
        <v>4.406666666666667</v>
      </c>
      <c r="F9" s="445">
        <v>4.003333333333333</v>
      </c>
      <c r="G9" s="443">
        <v>5.086666666666666</v>
      </c>
      <c r="H9" s="445">
        <v>4.963333333333334</v>
      </c>
      <c r="I9" s="445">
        <v>4.99</v>
      </c>
      <c r="J9" s="445">
        <v>2.5</v>
      </c>
      <c r="K9" s="445">
        <v>6.01625</v>
      </c>
      <c r="L9" s="445">
        <f>K9-G9</f>
        <v>0.9295833333333343</v>
      </c>
      <c r="M9" s="445">
        <v>6.0566666666666675</v>
      </c>
      <c r="N9" s="445">
        <v>6.256666666666668</v>
      </c>
      <c r="O9" s="445">
        <v>0.7570910355997156</v>
      </c>
      <c r="P9" s="435"/>
    </row>
    <row r="10" spans="1:16" ht="12.75">
      <c r="A10" s="444"/>
      <c r="B10" s="445" t="s">
        <v>191</v>
      </c>
      <c r="C10" s="445">
        <v>1.9766666666666666</v>
      </c>
      <c r="D10" s="445">
        <v>1.13</v>
      </c>
      <c r="E10" s="445">
        <v>4.743333333333333</v>
      </c>
      <c r="F10" s="445">
        <v>4.603333333333334</v>
      </c>
      <c r="G10" s="443">
        <v>5.293333333333334</v>
      </c>
      <c r="H10" s="445">
        <v>5.353333333333334</v>
      </c>
      <c r="I10" s="445">
        <v>5.223333333333334</v>
      </c>
      <c r="J10" s="445">
        <v>2.38</v>
      </c>
      <c r="K10" s="445">
        <v>6.335833333333333</v>
      </c>
      <c r="L10" s="445">
        <f aca="true" t="shared" si="0" ref="L10:L34">K10-G10</f>
        <v>1.0424999999999995</v>
      </c>
      <c r="M10" s="445">
        <v>6.446666666666666</v>
      </c>
      <c r="N10" s="445">
        <v>6.6866666666666665</v>
      </c>
      <c r="O10" s="445">
        <v>0.7373359706109769</v>
      </c>
      <c r="P10" s="435"/>
    </row>
    <row r="11" spans="1:16" ht="12.75">
      <c r="A11" s="444"/>
      <c r="B11" s="445" t="s">
        <v>192</v>
      </c>
      <c r="C11" s="445">
        <v>2.2266666666666666</v>
      </c>
      <c r="D11" s="445">
        <v>1.5833333333333333</v>
      </c>
      <c r="E11" s="445">
        <v>4.66</v>
      </c>
      <c r="F11" s="445">
        <v>4.256666666666667</v>
      </c>
      <c r="G11" s="443">
        <v>5.136666666666667</v>
      </c>
      <c r="H11" s="445">
        <v>5.083333333333333</v>
      </c>
      <c r="I11" s="445">
        <v>5.126666666666666</v>
      </c>
      <c r="J11" s="445">
        <v>2.2933333333333334</v>
      </c>
      <c r="K11" s="445">
        <v>6.234583333333333</v>
      </c>
      <c r="L11" s="445">
        <f t="shared" si="0"/>
        <v>1.0979166666666664</v>
      </c>
      <c r="M11" s="445">
        <v>6.113333333333333</v>
      </c>
      <c r="N11" s="445">
        <v>6.423333333333335</v>
      </c>
      <c r="O11" s="445">
        <v>0.7688071171164008</v>
      </c>
      <c r="P11" s="435"/>
    </row>
    <row r="12" spans="1:16" ht="12.75">
      <c r="A12" s="444"/>
      <c r="B12" s="445" t="s">
        <v>193</v>
      </c>
      <c r="C12" s="445">
        <v>2.533333333333333</v>
      </c>
      <c r="D12" s="445">
        <v>2.106666666666667</v>
      </c>
      <c r="E12" s="445">
        <v>4.403333333333333</v>
      </c>
      <c r="F12" s="445">
        <v>4.216666666666667</v>
      </c>
      <c r="G12" s="443">
        <v>4.916666666666667</v>
      </c>
      <c r="H12" s="445">
        <v>4.933333333333334</v>
      </c>
      <c r="I12" s="445">
        <v>4.87</v>
      </c>
      <c r="J12" s="445">
        <v>2.18</v>
      </c>
      <c r="K12" s="445">
        <v>5.978333333333334</v>
      </c>
      <c r="L12" s="445">
        <f t="shared" si="0"/>
        <v>1.0616666666666674</v>
      </c>
      <c r="M12" s="445">
        <v>5.946666666666666</v>
      </c>
      <c r="N12" s="445">
        <v>6.18</v>
      </c>
      <c r="O12" s="445">
        <v>0.8320450460699162</v>
      </c>
      <c r="P12" s="435"/>
    </row>
    <row r="13" spans="1:16" ht="12.75">
      <c r="A13" s="444">
        <v>2005</v>
      </c>
      <c r="B13" s="445" t="s">
        <v>190</v>
      </c>
      <c r="C13" s="445">
        <v>2.47</v>
      </c>
      <c r="D13" s="445">
        <v>2.6666666666666665</v>
      </c>
      <c r="E13" s="445">
        <v>4.27</v>
      </c>
      <c r="F13" s="445">
        <v>4.333333333333333</v>
      </c>
      <c r="G13" s="445">
        <v>4.723333333333334</v>
      </c>
      <c r="H13" s="445">
        <v>4.696666666666666</v>
      </c>
      <c r="I13" s="445">
        <v>4.6866666666666665</v>
      </c>
      <c r="J13" s="445">
        <v>2.05</v>
      </c>
      <c r="K13" s="445">
        <v>5.782916666666668</v>
      </c>
      <c r="L13" s="445">
        <f t="shared" si="0"/>
        <v>1.0595833333333342</v>
      </c>
      <c r="M13" s="445">
        <v>5.72</v>
      </c>
      <c r="N13" s="445">
        <v>5.916666666666667</v>
      </c>
      <c r="O13" s="445">
        <v>0.8154577289922976</v>
      </c>
      <c r="P13" s="435"/>
    </row>
    <row r="14" spans="1:16" ht="12.75">
      <c r="A14" s="444"/>
      <c r="B14" s="445" t="s">
        <v>191</v>
      </c>
      <c r="C14" s="445">
        <v>2.46</v>
      </c>
      <c r="D14" s="445">
        <v>3.0066666666666664</v>
      </c>
      <c r="E14" s="445">
        <v>3.933333333333333</v>
      </c>
      <c r="F14" s="445">
        <v>4.05</v>
      </c>
      <c r="G14" s="445">
        <v>4.386666666666667</v>
      </c>
      <c r="H14" s="445">
        <v>4.36</v>
      </c>
      <c r="I14" s="445">
        <v>4.35</v>
      </c>
      <c r="J14" s="445">
        <v>1.86</v>
      </c>
      <c r="K14" s="445">
        <v>5.472083333333333</v>
      </c>
      <c r="L14" s="445">
        <f t="shared" si="0"/>
        <v>1.0854166666666663</v>
      </c>
      <c r="M14" s="445">
        <v>5.433333333333333</v>
      </c>
      <c r="N14" s="445">
        <v>5.753333333333333</v>
      </c>
      <c r="O14" s="445">
        <v>0.8053533540068548</v>
      </c>
      <c r="P14" s="435"/>
    </row>
    <row r="15" spans="1:16" ht="12.75">
      <c r="A15" s="444"/>
      <c r="B15" s="445" t="s">
        <v>192</v>
      </c>
      <c r="C15" s="445">
        <v>2.7266666666666666</v>
      </c>
      <c r="D15" s="445">
        <v>3.496666666666666</v>
      </c>
      <c r="E15" s="445">
        <v>3.8766666666666665</v>
      </c>
      <c r="F15" s="445">
        <v>4.213333333333334</v>
      </c>
      <c r="G15" s="445">
        <v>4.203333333333333</v>
      </c>
      <c r="H15" s="445">
        <v>4.3933333333333335</v>
      </c>
      <c r="I15" s="445">
        <v>4.19</v>
      </c>
      <c r="J15" s="445">
        <v>1.75</v>
      </c>
      <c r="K15" s="445">
        <v>5.1970833333333335</v>
      </c>
      <c r="L15" s="445">
        <f t="shared" si="0"/>
        <v>0.9937500000000004</v>
      </c>
      <c r="M15" s="445">
        <v>5.493333333333333</v>
      </c>
      <c r="N15" s="445">
        <v>5.793333333333333</v>
      </c>
      <c r="O15" s="445">
        <v>0.8397942740509851</v>
      </c>
      <c r="P15" s="435"/>
    </row>
    <row r="16" spans="1:16" ht="12.75">
      <c r="A16" s="444"/>
      <c r="B16" s="445" t="s">
        <v>193</v>
      </c>
      <c r="C16" s="445">
        <v>3.2533333333333334</v>
      </c>
      <c r="D16" s="445">
        <v>4.003333333333333</v>
      </c>
      <c r="E16" s="445">
        <v>4.07</v>
      </c>
      <c r="F16" s="445">
        <v>4.493333333333333</v>
      </c>
      <c r="G16" s="445">
        <v>4.1933333333333325</v>
      </c>
      <c r="H16" s="445">
        <v>4.633333333333334</v>
      </c>
      <c r="I16" s="445">
        <v>4.206666666666667</v>
      </c>
      <c r="J16" s="445">
        <v>1.5866666666666667</v>
      </c>
      <c r="K16" s="445">
        <v>5.252083333333334</v>
      </c>
      <c r="L16" s="445">
        <f t="shared" si="0"/>
        <v>1.0587500000000016</v>
      </c>
      <c r="M16" s="445">
        <v>5.816666666666666</v>
      </c>
      <c r="N16" s="445">
        <v>6.136666666666667</v>
      </c>
      <c r="O16" s="445">
        <v>0.8544711240167605</v>
      </c>
      <c r="P16" s="435"/>
    </row>
    <row r="17" spans="1:16" ht="12.75">
      <c r="A17" s="444">
        <v>2006</v>
      </c>
      <c r="B17" s="445" t="s">
        <v>190</v>
      </c>
      <c r="C17" s="445">
        <v>3.703333333333333</v>
      </c>
      <c r="D17" s="445">
        <v>4.566666666666666</v>
      </c>
      <c r="E17" s="445">
        <v>4.183333333333333</v>
      </c>
      <c r="F17" s="445">
        <v>4.646666666666667</v>
      </c>
      <c r="G17" s="445">
        <v>4.23</v>
      </c>
      <c r="H17" s="445">
        <v>4.696666666666666</v>
      </c>
      <c r="I17" s="445">
        <v>4.25</v>
      </c>
      <c r="J17" s="445">
        <v>1.5266666666666666</v>
      </c>
      <c r="K17" s="445">
        <v>5.3149999999999995</v>
      </c>
      <c r="L17" s="445">
        <f t="shared" si="0"/>
        <v>1.084999999999999</v>
      </c>
      <c r="M17" s="445">
        <v>5.916666666666667</v>
      </c>
      <c r="N17" s="445">
        <v>6.2</v>
      </c>
      <c r="O17" s="445">
        <v>0.8725933745377098</v>
      </c>
      <c r="P17" s="435"/>
    </row>
    <row r="18" spans="1:16" ht="12.75">
      <c r="A18" s="444"/>
      <c r="B18" s="445" t="s">
        <v>191</v>
      </c>
      <c r="C18" s="445">
        <v>4.173333333333333</v>
      </c>
      <c r="D18" s="445">
        <v>4.84</v>
      </c>
      <c r="E18" s="445">
        <v>4.513333333333334</v>
      </c>
      <c r="F18" s="445">
        <v>5.113333333333334</v>
      </c>
      <c r="G18" s="445">
        <v>4.543333333333333</v>
      </c>
      <c r="H18" s="445">
        <v>5.19</v>
      </c>
      <c r="I18" s="445">
        <v>4.57</v>
      </c>
      <c r="J18" s="445">
        <v>1.81</v>
      </c>
      <c r="K18" s="445">
        <v>5.647916666666667</v>
      </c>
      <c r="L18" s="445">
        <f t="shared" si="0"/>
        <v>1.1045833333333341</v>
      </c>
      <c r="M18" s="445">
        <v>6.41</v>
      </c>
      <c r="N18" s="445">
        <v>6.633333333333333</v>
      </c>
      <c r="O18" s="445">
        <v>0.89940136778055</v>
      </c>
      <c r="P18" s="435"/>
    </row>
    <row r="19" spans="1:16" ht="12.75">
      <c r="A19" s="444"/>
      <c r="B19" s="445" t="s">
        <v>192</v>
      </c>
      <c r="C19" s="445">
        <v>4.1433333333333335</v>
      </c>
      <c r="D19" s="445">
        <v>5.003333333333333</v>
      </c>
      <c r="E19" s="445">
        <v>4.136666666666667</v>
      </c>
      <c r="F19" s="445">
        <v>4.79</v>
      </c>
      <c r="G19" s="445">
        <v>4.213333333333334</v>
      </c>
      <c r="H19" s="445">
        <v>4.906666666666666</v>
      </c>
      <c r="I19" s="445">
        <v>4.226666666666667</v>
      </c>
      <c r="J19" s="445">
        <v>1.6733333333333331</v>
      </c>
      <c r="K19" s="445">
        <v>5.337175925925926</v>
      </c>
      <c r="L19" s="445">
        <f t="shared" si="0"/>
        <v>1.1238425925925926</v>
      </c>
      <c r="M19" s="445">
        <v>6.086666666666666</v>
      </c>
      <c r="N19" s="445">
        <v>6.336666666666666</v>
      </c>
      <c r="O19" s="445">
        <v>0.8943754029594283</v>
      </c>
      <c r="P19" s="435"/>
    </row>
    <row r="20" spans="1:16" ht="12.75">
      <c r="A20" s="444"/>
      <c r="B20" s="445" t="s">
        <v>193</v>
      </c>
      <c r="C20" s="445">
        <v>4.163333333333333</v>
      </c>
      <c r="D20" s="445">
        <v>5.043333333333333</v>
      </c>
      <c r="E20" s="445">
        <v>4</v>
      </c>
      <c r="F20" s="445">
        <v>4.593333333333334</v>
      </c>
      <c r="G20" s="445">
        <v>4.07</v>
      </c>
      <c r="H20" s="445">
        <v>4.696666666666666</v>
      </c>
      <c r="I20" s="445">
        <v>4.083333333333333</v>
      </c>
      <c r="J20" s="445">
        <v>1.68</v>
      </c>
      <c r="K20" s="445">
        <v>5.131481481481482</v>
      </c>
      <c r="L20" s="445">
        <f t="shared" si="0"/>
        <v>1.061481481481482</v>
      </c>
      <c r="M20" s="445">
        <v>5.823333333333333</v>
      </c>
      <c r="N20" s="445">
        <v>6.066666666666666</v>
      </c>
      <c r="O20" s="445">
        <v>0.8745259651094185</v>
      </c>
      <c r="P20" s="435"/>
    </row>
    <row r="21" spans="1:16" ht="12.75">
      <c r="A21" s="444">
        <v>2007</v>
      </c>
      <c r="B21" s="445" t="s">
        <v>190</v>
      </c>
      <c r="C21" s="445">
        <v>4.173333333333333</v>
      </c>
      <c r="D21" s="445">
        <v>5.1066666666666665</v>
      </c>
      <c r="E21" s="445">
        <v>4.103333333333333</v>
      </c>
      <c r="F21" s="445">
        <v>4.68</v>
      </c>
      <c r="G21" s="445">
        <v>4.17</v>
      </c>
      <c r="H21" s="445">
        <v>4.816666666666666</v>
      </c>
      <c r="I21" s="445">
        <v>4.18</v>
      </c>
      <c r="J21" s="445">
        <v>1.77</v>
      </c>
      <c r="K21" s="445">
        <v>5.231111111111112</v>
      </c>
      <c r="L21" s="445">
        <f t="shared" si="0"/>
        <v>1.0611111111111118</v>
      </c>
      <c r="M21" s="445">
        <v>5.92</v>
      </c>
      <c r="N21" s="445">
        <v>6.16</v>
      </c>
      <c r="O21" s="445">
        <v>0.8568551561908321</v>
      </c>
      <c r="P21" s="435"/>
    </row>
    <row r="22" spans="1:16" ht="12.75">
      <c r="A22" s="444"/>
      <c r="B22" s="445" t="s">
        <v>191</v>
      </c>
      <c r="C22" s="445">
        <v>4.293333333333333</v>
      </c>
      <c r="D22" s="445">
        <v>4.82</v>
      </c>
      <c r="E22" s="445">
        <v>4.3933333333333335</v>
      </c>
      <c r="F22" s="445">
        <v>4.853333333333334</v>
      </c>
      <c r="G22" s="445">
        <v>4.3533333333333335</v>
      </c>
      <c r="H22" s="445">
        <v>4.98</v>
      </c>
      <c r="I22" s="445">
        <v>4.376666666666667</v>
      </c>
      <c r="J22" s="445">
        <v>1.9433333333333334</v>
      </c>
      <c r="K22" s="445">
        <v>5.494074074074074</v>
      </c>
      <c r="L22" s="445">
        <f t="shared" si="0"/>
        <v>1.1407407407407408</v>
      </c>
      <c r="M22" s="445">
        <v>6.08</v>
      </c>
      <c r="N22" s="445">
        <v>6.323333333333333</v>
      </c>
      <c r="O22" s="445">
        <v>0.9233333333333333</v>
      </c>
      <c r="P22" s="435"/>
    </row>
    <row r="23" spans="1:16" ht="12.75">
      <c r="A23" s="444"/>
      <c r="B23" s="445" t="s">
        <v>192</v>
      </c>
      <c r="C23" s="445">
        <v>4.170000000000001</v>
      </c>
      <c r="D23" s="445">
        <v>4.263333333333333</v>
      </c>
      <c r="E23" s="445">
        <v>4.426666666666667</v>
      </c>
      <c r="F23" s="445">
        <v>4.636666666666667</v>
      </c>
      <c r="G23" s="445">
        <v>4.45</v>
      </c>
      <c r="H23" s="445">
        <v>4.86</v>
      </c>
      <c r="I23" s="445">
        <v>4.463333333333334</v>
      </c>
      <c r="J23" s="445">
        <v>2.0933333333333333</v>
      </c>
      <c r="K23" s="445">
        <v>5.749666666666667</v>
      </c>
      <c r="L23" s="445">
        <f t="shared" si="0"/>
        <v>1.299666666666667</v>
      </c>
      <c r="M23" s="445">
        <v>6.19</v>
      </c>
      <c r="N23" s="445">
        <v>6.453333333333333</v>
      </c>
      <c r="O23" s="445">
        <v>0.9650757271143279</v>
      </c>
      <c r="P23" s="435"/>
    </row>
    <row r="24" spans="1:16" ht="12.75">
      <c r="A24" s="444"/>
      <c r="B24" s="445" t="s">
        <v>193</v>
      </c>
      <c r="C24" s="445">
        <v>3.8966666666666665</v>
      </c>
      <c r="D24" s="445">
        <v>3.483333333333333</v>
      </c>
      <c r="E24" s="445">
        <v>4.093333333333333</v>
      </c>
      <c r="F24" s="445">
        <v>4.163333333333334</v>
      </c>
      <c r="G24" s="445">
        <v>4.213333333333333</v>
      </c>
      <c r="H24" s="445">
        <v>4.53</v>
      </c>
      <c r="I24" s="445">
        <v>4.213333333333333</v>
      </c>
      <c r="J24" s="445">
        <v>2.01</v>
      </c>
      <c r="K24" s="445">
        <v>5.6049999999999995</v>
      </c>
      <c r="L24" s="445">
        <f t="shared" si="0"/>
        <v>1.3916666666666666</v>
      </c>
      <c r="M24" s="445">
        <v>6.046666666666667</v>
      </c>
      <c r="N24" s="445">
        <v>6.376666666666666</v>
      </c>
      <c r="O24" s="445">
        <v>1.0224378186692238</v>
      </c>
      <c r="P24" s="435"/>
    </row>
    <row r="25" spans="1:16" ht="12.75">
      <c r="A25" s="444">
        <v>2008</v>
      </c>
      <c r="B25" s="445" t="s">
        <v>190</v>
      </c>
      <c r="C25" s="445">
        <v>2.763333333333333</v>
      </c>
      <c r="D25" s="445">
        <v>1.7299999999999998</v>
      </c>
      <c r="E25" s="445">
        <v>3.65</v>
      </c>
      <c r="F25" s="445">
        <v>3.5499999999999994</v>
      </c>
      <c r="G25" s="445">
        <v>4.069999999999999</v>
      </c>
      <c r="H25" s="445">
        <v>4.353333333333333</v>
      </c>
      <c r="I25" s="445">
        <v>4.026666666666666</v>
      </c>
      <c r="J25" s="445">
        <v>1.8033333333333335</v>
      </c>
      <c r="K25" s="445">
        <v>5.65309090909091</v>
      </c>
      <c r="L25" s="445">
        <f t="shared" si="0"/>
        <v>1.5830909090909104</v>
      </c>
      <c r="M25" s="445">
        <v>6.163333333333333</v>
      </c>
      <c r="N25" s="445">
        <v>6.590000000000001</v>
      </c>
      <c r="O25" s="445">
        <v>0.994987200638117</v>
      </c>
      <c r="P25" s="435"/>
    </row>
    <row r="26" spans="1:16" ht="12.75">
      <c r="A26" s="444"/>
      <c r="B26" s="445" t="s">
        <v>191</v>
      </c>
      <c r="C26" s="445">
        <v>2.6</v>
      </c>
      <c r="D26" s="445">
        <v>1.74</v>
      </c>
      <c r="E26" s="445">
        <v>3.676666666666667</v>
      </c>
      <c r="F26" s="445">
        <v>3.94</v>
      </c>
      <c r="G26" s="445">
        <v>4.096666666666667</v>
      </c>
      <c r="H26" s="445">
        <v>4.580000000000001</v>
      </c>
      <c r="I26" s="445">
        <v>4.069999999999999</v>
      </c>
      <c r="J26" s="445">
        <v>1.5999999999999999</v>
      </c>
      <c r="K26" s="445">
        <v>5.836969696969696</v>
      </c>
      <c r="L26" s="445">
        <f t="shared" si="0"/>
        <v>1.7403030303030294</v>
      </c>
      <c r="M26" s="445">
        <v>6.3</v>
      </c>
      <c r="N26" s="445">
        <v>6.846666666666667</v>
      </c>
      <c r="O26" s="445">
        <v>0.9888440205837506</v>
      </c>
      <c r="P26" s="435"/>
    </row>
    <row r="27" spans="1:16" ht="12.75">
      <c r="A27" s="444"/>
      <c r="B27" s="445" t="s">
        <v>192</v>
      </c>
      <c r="C27" s="445">
        <v>2.2266666666666666</v>
      </c>
      <c r="D27" s="445">
        <v>1.4400000000000002</v>
      </c>
      <c r="E27" s="445">
        <v>3.66</v>
      </c>
      <c r="F27" s="445">
        <v>3.89</v>
      </c>
      <c r="G27" s="445">
        <v>4.113333333333333</v>
      </c>
      <c r="H27" s="445">
        <v>4.4433333333333325</v>
      </c>
      <c r="I27" s="445">
        <v>4.126666666666666</v>
      </c>
      <c r="J27" s="445">
        <v>1.78</v>
      </c>
      <c r="K27" s="445">
        <v>6.214242424242425</v>
      </c>
      <c r="L27" s="445">
        <f t="shared" si="0"/>
        <v>2.1009090909090915</v>
      </c>
      <c r="M27" s="445">
        <v>6.5800000999999995</v>
      </c>
      <c r="N27" s="445">
        <v>7.220000133333333</v>
      </c>
      <c r="O27" s="445">
        <v>0.9538891067144877</v>
      </c>
      <c r="P27" s="435"/>
    </row>
    <row r="28" spans="1:16" ht="12.75">
      <c r="A28" s="444"/>
      <c r="B28" s="445" t="s">
        <v>193</v>
      </c>
      <c r="C28" s="445">
        <v>1.45</v>
      </c>
      <c r="D28" s="445">
        <v>0.19333333333333336</v>
      </c>
      <c r="E28" s="445">
        <v>3.2566666666666664</v>
      </c>
      <c r="F28" s="445">
        <v>3.063333333333333</v>
      </c>
      <c r="G28" s="445">
        <v>3.8766666666666665</v>
      </c>
      <c r="H28" s="445">
        <v>3.4966666666666666</v>
      </c>
      <c r="I28" s="445">
        <v>3.9133333333333327</v>
      </c>
      <c r="J28" s="445">
        <v>2.42</v>
      </c>
      <c r="K28" s="445">
        <v>7.473333333333334</v>
      </c>
      <c r="L28" s="445">
        <f t="shared" si="0"/>
        <v>3.596666666666667</v>
      </c>
      <c r="M28" s="445">
        <v>7.13</v>
      </c>
      <c r="N28" s="445">
        <v>8.586666666666666</v>
      </c>
      <c r="O28" s="445">
        <v>0.8156334474556624</v>
      </c>
      <c r="P28" s="435"/>
    </row>
    <row r="29" spans="1:16" ht="12.75">
      <c r="A29" s="444">
        <v>2009</v>
      </c>
      <c r="B29" s="445" t="s">
        <v>190</v>
      </c>
      <c r="C29" s="445">
        <v>0.6133333333333333</v>
      </c>
      <c r="D29" s="445">
        <v>0.23666666666666666</v>
      </c>
      <c r="E29" s="445">
        <v>2.9899999999999998</v>
      </c>
      <c r="F29" s="445">
        <v>2.866666666666667</v>
      </c>
      <c r="G29" s="445">
        <v>3.68</v>
      </c>
      <c r="H29" s="445">
        <v>3.6166666666666667</v>
      </c>
      <c r="I29" s="445">
        <v>3.6533333333333338</v>
      </c>
      <c r="J29" s="445">
        <v>2.1333333333333333</v>
      </c>
      <c r="K29" s="445">
        <v>7.0633333333333335</v>
      </c>
      <c r="L29" s="445">
        <f t="shared" si="0"/>
        <v>3.3833333333333333</v>
      </c>
      <c r="M29" s="445">
        <v>6.4366666666666665</v>
      </c>
      <c r="N29" s="445">
        <v>7.953333333333333</v>
      </c>
      <c r="O29" s="445">
        <v>0.7966666666666667</v>
      </c>
      <c r="P29" s="435"/>
    </row>
    <row r="30" spans="1:16" ht="12.75">
      <c r="A30" s="444"/>
      <c r="B30" s="445" t="s">
        <v>191</v>
      </c>
      <c r="C30" s="445">
        <v>0.21333333333333335</v>
      </c>
      <c r="D30" s="445">
        <v>0.15666666666666668</v>
      </c>
      <c r="E30" s="445">
        <v>3.28</v>
      </c>
      <c r="F30" s="445">
        <v>3.3866666666666667</v>
      </c>
      <c r="G30" s="445">
        <v>3.8966666666666665</v>
      </c>
      <c r="H30" s="445">
        <v>4.236666666666667</v>
      </c>
      <c r="I30" s="445">
        <v>3.86</v>
      </c>
      <c r="J30" s="445">
        <v>1.97</v>
      </c>
      <c r="K30" s="445">
        <v>6.266666666666668</v>
      </c>
      <c r="L30" s="445">
        <f t="shared" si="0"/>
        <v>2.370000000000002</v>
      </c>
      <c r="M30" s="445">
        <v>6.346666666666667</v>
      </c>
      <c r="N30" s="445">
        <v>7.476666666666667</v>
      </c>
      <c r="O30" s="445">
        <v>0.8698972278757223</v>
      </c>
      <c r="P30" s="435"/>
    </row>
    <row r="31" spans="1:16" ht="12.75">
      <c r="A31" s="444"/>
      <c r="B31" s="445" t="s">
        <v>192</v>
      </c>
      <c r="C31" s="445">
        <v>0.22</v>
      </c>
      <c r="D31" s="445">
        <v>0.15666666666666665</v>
      </c>
      <c r="E31" s="445">
        <v>3.3800000000000003</v>
      </c>
      <c r="F31" s="445">
        <v>3.41</v>
      </c>
      <c r="G31" s="445">
        <v>3.893333333333333</v>
      </c>
      <c r="H31" s="445">
        <v>4.173333333333333</v>
      </c>
      <c r="I31" s="445">
        <v>3.94</v>
      </c>
      <c r="J31" s="445">
        <v>1.76</v>
      </c>
      <c r="K31" s="445">
        <v>5.492121212121212</v>
      </c>
      <c r="L31" s="445">
        <f t="shared" si="0"/>
        <v>1.598787878787879</v>
      </c>
      <c r="M31" s="445">
        <v>5.543333333333333</v>
      </c>
      <c r="N31" s="445">
        <v>6.206666666666667</v>
      </c>
      <c r="O31" s="445">
        <v>0.9237574214650249</v>
      </c>
      <c r="P31" s="435"/>
    </row>
    <row r="32" spans="1:16" ht="12.75">
      <c r="A32" s="444"/>
      <c r="B32" s="445" t="s">
        <v>193</v>
      </c>
      <c r="C32" s="445">
        <v>0.20666666666666667</v>
      </c>
      <c r="D32" s="445">
        <v>0.056666666666666664</v>
      </c>
      <c r="E32" s="445">
        <v>3.4166666666666665</v>
      </c>
      <c r="F32" s="445">
        <v>3.49</v>
      </c>
      <c r="G32" s="445">
        <v>3.9466666666666668</v>
      </c>
      <c r="H32" s="445">
        <v>4.353333333333333</v>
      </c>
      <c r="I32" s="445">
        <v>3.956666666666667</v>
      </c>
      <c r="J32" s="445">
        <v>1.57</v>
      </c>
      <c r="K32" s="445">
        <v>5.5624242424242425</v>
      </c>
      <c r="L32" s="445">
        <f t="shared" si="0"/>
        <v>1.6157575757575757</v>
      </c>
      <c r="M32" s="445">
        <v>5.6499999999999995</v>
      </c>
      <c r="N32" s="445">
        <v>6.156666666666666</v>
      </c>
      <c r="O32" s="445">
        <v>0.9431170546890559</v>
      </c>
      <c r="P32" s="435"/>
    </row>
    <row r="33" spans="1:16" ht="12.75">
      <c r="A33" s="444">
        <v>2010</v>
      </c>
      <c r="B33" s="445" t="s">
        <v>190</v>
      </c>
      <c r="C33" s="445">
        <v>0.20000000000000004</v>
      </c>
      <c r="D33" s="445">
        <v>0.12333333333333334</v>
      </c>
      <c r="E33" s="445">
        <v>3.43</v>
      </c>
      <c r="F33" s="445">
        <v>3.6933333333333334</v>
      </c>
      <c r="G33" s="445">
        <v>4.01</v>
      </c>
      <c r="H33" s="445">
        <v>4.593333333333333</v>
      </c>
      <c r="I33" s="445">
        <v>3.9433333333333334</v>
      </c>
      <c r="J33" s="445">
        <v>1.5433333333333337</v>
      </c>
      <c r="K33" s="445">
        <v>5.452727272727273</v>
      </c>
      <c r="L33" s="445">
        <f t="shared" si="0"/>
        <v>1.4427272727272733</v>
      </c>
      <c r="M33" s="445">
        <v>5.796666666666667</v>
      </c>
      <c r="N33" s="445">
        <v>6.169999999999999</v>
      </c>
      <c r="O33" s="445">
        <v>0.9578784196345486</v>
      </c>
      <c r="P33" s="435"/>
    </row>
    <row r="34" spans="1:16" ht="12.75">
      <c r="A34" s="444"/>
      <c r="B34" s="445" t="s">
        <v>191</v>
      </c>
      <c r="C34" s="445">
        <v>0.4633333333333334</v>
      </c>
      <c r="D34" s="445">
        <v>0.16666666666666666</v>
      </c>
      <c r="E34" s="445">
        <v>3.3633333333333333</v>
      </c>
      <c r="F34" s="445">
        <v>3.3233333333333337</v>
      </c>
      <c r="G34" s="445">
        <v>3.796666666666667</v>
      </c>
      <c r="H34" s="445">
        <v>4.22</v>
      </c>
      <c r="I34" s="445">
        <v>3.7266666666666666</v>
      </c>
      <c r="J34" s="445">
        <v>1.4533333333333331</v>
      </c>
      <c r="K34" s="445">
        <v>5.36848484848485</v>
      </c>
      <c r="L34" s="445">
        <f t="shared" si="0"/>
        <v>1.5718181818181831</v>
      </c>
      <c r="M34" s="445">
        <v>5.46</v>
      </c>
      <c r="N34" s="445">
        <v>6.046666666666667</v>
      </c>
      <c r="O34" s="445">
        <v>0.9624119103890384</v>
      </c>
      <c r="P34" s="435"/>
    </row>
    <row r="35" spans="1:16" ht="12.75">
      <c r="A35" s="444"/>
      <c r="B35" s="445" t="s">
        <v>192</v>
      </c>
      <c r="C35" s="445">
        <v>0.7433333333333333</v>
      </c>
      <c r="D35" s="445">
        <v>0.15000000000000002</v>
      </c>
      <c r="E35" s="445">
        <v>2.8800000000000003</v>
      </c>
      <c r="F35" s="445">
        <v>2.6466666666666665</v>
      </c>
      <c r="G35" s="445">
        <v>3.4933333333333336</v>
      </c>
      <c r="H35" s="445">
        <v>3.73</v>
      </c>
      <c r="I35" s="445">
        <v>3.4166666666666665</v>
      </c>
      <c r="J35" s="445">
        <v>1.3499999999999999</v>
      </c>
      <c r="K35" s="445">
        <v>5.003030303030303</v>
      </c>
      <c r="L35" s="445">
        <v>1.509393939393939</v>
      </c>
      <c r="M35" s="445">
        <v>4.96</v>
      </c>
      <c r="N35" s="445">
        <v>5.536666666666666</v>
      </c>
      <c r="O35" s="445">
        <v>0.9609392015482165</v>
      </c>
      <c r="P35" s="435"/>
    </row>
    <row r="36" spans="1:16" ht="12.75">
      <c r="A36" s="444"/>
      <c r="B36" s="445" t="s">
        <v>193</v>
      </c>
      <c r="C36" s="445">
        <v>0.9666666666666668</v>
      </c>
      <c r="D36" s="445">
        <v>0.1366666666666667</v>
      </c>
      <c r="E36" s="445">
        <v>2.9933333333333327</v>
      </c>
      <c r="F36" s="445">
        <v>2.9133333333333327</v>
      </c>
      <c r="G36" s="445">
        <v>3.48</v>
      </c>
      <c r="H36" s="445">
        <v>4.1499999999999995</v>
      </c>
      <c r="I36" s="445">
        <v>3.4166666666666665</v>
      </c>
      <c r="J36" s="445">
        <v>1.1066666666666667</v>
      </c>
      <c r="K36" s="445">
        <v>4.977222222222222</v>
      </c>
      <c r="L36" s="445">
        <v>1.4961111111111112</v>
      </c>
      <c r="M36" s="445">
        <v>5.3133333333333335</v>
      </c>
      <c r="N36" s="445">
        <v>5.793333333333333</v>
      </c>
      <c r="O36" s="445">
        <v>0.9870850899255995</v>
      </c>
      <c r="P36" s="435"/>
    </row>
    <row r="37" spans="1:16" ht="12.75">
      <c r="A37" s="444"/>
      <c r="B37" s="445"/>
      <c r="C37" s="445"/>
      <c r="D37" s="445"/>
      <c r="E37" s="445"/>
      <c r="F37" s="445"/>
      <c r="G37" s="445"/>
      <c r="H37" s="445"/>
      <c r="I37" s="445"/>
      <c r="J37" s="445"/>
      <c r="K37" s="445"/>
      <c r="L37" s="445"/>
      <c r="M37" s="445"/>
      <c r="N37" s="445"/>
      <c r="O37" s="445"/>
      <c r="P37" s="435"/>
    </row>
    <row r="38" spans="1:15" ht="12.75">
      <c r="A38" s="451"/>
      <c r="B38" s="435"/>
      <c r="C38" s="445"/>
      <c r="D38" s="445"/>
      <c r="E38" s="445"/>
      <c r="F38" s="445"/>
      <c r="G38" s="445"/>
      <c r="H38" s="445"/>
      <c r="I38" s="445"/>
      <c r="J38" s="445"/>
      <c r="K38" s="445"/>
      <c r="L38" s="445"/>
      <c r="M38" s="435"/>
      <c r="N38" s="435"/>
      <c r="O38" s="445"/>
    </row>
    <row r="39" spans="1:15" ht="12.75">
      <c r="A39" s="444">
        <v>2007</v>
      </c>
      <c r="B39" s="435" t="s">
        <v>194</v>
      </c>
      <c r="C39" s="445">
        <v>4.17</v>
      </c>
      <c r="D39" s="445">
        <v>5.12</v>
      </c>
      <c r="E39" s="452">
        <v>4.17</v>
      </c>
      <c r="F39" s="445">
        <v>4.83</v>
      </c>
      <c r="G39" s="452">
        <v>4.22</v>
      </c>
      <c r="H39" s="445">
        <v>4.93</v>
      </c>
      <c r="I39" s="445">
        <v>4.23</v>
      </c>
      <c r="J39" s="445">
        <v>1.79</v>
      </c>
      <c r="K39" s="445">
        <v>5.2666666666666675</v>
      </c>
      <c r="L39" s="445">
        <f aca="true" t="shared" si="1" ref="L39:L50">K39-G39</f>
        <v>1.0466666666666677</v>
      </c>
      <c r="M39" s="445">
        <v>6.01</v>
      </c>
      <c r="N39" s="445">
        <v>6.22</v>
      </c>
      <c r="O39" s="445">
        <v>0.8496176720475785</v>
      </c>
    </row>
    <row r="40" spans="1:15" ht="12.75">
      <c r="A40" s="444"/>
      <c r="B40" s="435" t="s">
        <v>195</v>
      </c>
      <c r="C40" s="445">
        <v>4.19</v>
      </c>
      <c r="D40" s="445">
        <v>5.16</v>
      </c>
      <c r="E40" s="452">
        <v>4.03</v>
      </c>
      <c r="F40" s="445">
        <v>4.56</v>
      </c>
      <c r="G40" s="452">
        <v>4.09</v>
      </c>
      <c r="H40" s="445">
        <v>4.68</v>
      </c>
      <c r="I40" s="445">
        <v>4.1</v>
      </c>
      <c r="J40" s="445">
        <v>1.75</v>
      </c>
      <c r="K40" s="445">
        <v>5.151111111111111</v>
      </c>
      <c r="L40" s="445">
        <f t="shared" si="1"/>
        <v>1.061111111111111</v>
      </c>
      <c r="M40" s="445">
        <v>5.78</v>
      </c>
      <c r="N40" s="445">
        <v>6.01</v>
      </c>
      <c r="O40" s="445">
        <v>0.8548469823901522</v>
      </c>
    </row>
    <row r="41" spans="1:15" ht="12.75">
      <c r="A41" s="444"/>
      <c r="B41" s="435" t="s">
        <v>196</v>
      </c>
      <c r="C41" s="445">
        <v>4.16</v>
      </c>
      <c r="D41" s="445">
        <v>5.04</v>
      </c>
      <c r="E41" s="452">
        <v>4.11</v>
      </c>
      <c r="F41" s="445">
        <v>4.65</v>
      </c>
      <c r="G41" s="452">
        <v>4.2</v>
      </c>
      <c r="H41" s="445">
        <v>4.84</v>
      </c>
      <c r="I41" s="445">
        <v>4.21</v>
      </c>
      <c r="J41" s="445">
        <v>1.77</v>
      </c>
      <c r="K41" s="445">
        <v>5.275555555555555</v>
      </c>
      <c r="L41" s="445">
        <f t="shared" si="1"/>
        <v>1.075555555555555</v>
      </c>
      <c r="M41" s="445">
        <v>5.97</v>
      </c>
      <c r="N41" s="445">
        <v>6.25</v>
      </c>
      <c r="O41" s="445">
        <v>0.8661008141347653</v>
      </c>
    </row>
    <row r="42" spans="1:15" ht="12.75">
      <c r="A42" s="444"/>
      <c r="B42" s="435" t="s">
        <v>197</v>
      </c>
      <c r="C42" s="445">
        <v>4.16</v>
      </c>
      <c r="D42" s="445">
        <v>4.91</v>
      </c>
      <c r="E42" s="452">
        <v>4.14</v>
      </c>
      <c r="F42" s="445">
        <v>4.63</v>
      </c>
      <c r="G42" s="452">
        <v>4.19</v>
      </c>
      <c r="H42" s="445">
        <v>4.81</v>
      </c>
      <c r="I42" s="445">
        <v>4.2</v>
      </c>
      <c r="J42" s="445">
        <v>1.76</v>
      </c>
      <c r="K42" s="445">
        <v>5.321111111111112</v>
      </c>
      <c r="L42" s="445">
        <f t="shared" si="1"/>
        <v>1.1311111111111112</v>
      </c>
      <c r="M42" s="445">
        <v>5.9</v>
      </c>
      <c r="N42" s="445">
        <v>6.16</v>
      </c>
      <c r="O42" s="445">
        <v>0.9</v>
      </c>
    </row>
    <row r="43" spans="1:15" ht="12.75">
      <c r="A43" s="444"/>
      <c r="B43" s="435" t="s">
        <v>198</v>
      </c>
      <c r="C43" s="445">
        <v>4.29</v>
      </c>
      <c r="D43" s="445">
        <v>4.73</v>
      </c>
      <c r="E43" s="452">
        <v>4.49</v>
      </c>
      <c r="F43" s="445">
        <v>4.9</v>
      </c>
      <c r="G43" s="452">
        <v>4.38</v>
      </c>
      <c r="H43" s="445">
        <v>5.01</v>
      </c>
      <c r="I43" s="445">
        <v>4.42</v>
      </c>
      <c r="J43" s="445">
        <v>1.99</v>
      </c>
      <c r="K43" s="445">
        <v>5.503333333333334</v>
      </c>
      <c r="L43" s="445">
        <f t="shared" si="1"/>
        <v>1.123333333333334</v>
      </c>
      <c r="M43" s="445">
        <v>6.1</v>
      </c>
      <c r="N43" s="445">
        <v>6.35</v>
      </c>
      <c r="O43" s="445">
        <v>0.93</v>
      </c>
    </row>
    <row r="44" spans="1:15" ht="12.75">
      <c r="A44" s="444"/>
      <c r="B44" s="435" t="s">
        <v>199</v>
      </c>
      <c r="C44" s="445">
        <v>4.43</v>
      </c>
      <c r="D44" s="445">
        <v>4.82</v>
      </c>
      <c r="E44" s="452">
        <v>4.55</v>
      </c>
      <c r="F44" s="445">
        <v>5.03</v>
      </c>
      <c r="G44" s="452">
        <v>4.49</v>
      </c>
      <c r="H44" s="445">
        <v>5.12</v>
      </c>
      <c r="I44" s="445">
        <v>4.51</v>
      </c>
      <c r="J44" s="445">
        <v>2.08</v>
      </c>
      <c r="K44" s="445">
        <v>5.657777777777778</v>
      </c>
      <c r="L44" s="445">
        <f t="shared" si="1"/>
        <v>1.1677777777777774</v>
      </c>
      <c r="M44" s="445">
        <v>6.24</v>
      </c>
      <c r="N44" s="445">
        <v>6.46</v>
      </c>
      <c r="O44" s="445">
        <v>0.94</v>
      </c>
    </row>
    <row r="45" spans="1:15" ht="12.75">
      <c r="A45" s="444"/>
      <c r="B45" s="435" t="s">
        <v>200</v>
      </c>
      <c r="C45" s="445">
        <v>4.56</v>
      </c>
      <c r="D45" s="445">
        <v>4.96</v>
      </c>
      <c r="E45" s="452">
        <v>4.52</v>
      </c>
      <c r="F45" s="445">
        <v>4.78</v>
      </c>
      <c r="G45" s="452">
        <v>4.45</v>
      </c>
      <c r="H45" s="445">
        <v>4.92</v>
      </c>
      <c r="I45" s="445">
        <v>4.48</v>
      </c>
      <c r="J45" s="445">
        <v>2.07</v>
      </c>
      <c r="K45" s="445">
        <v>5.720000000000001</v>
      </c>
      <c r="L45" s="445">
        <f t="shared" si="1"/>
        <v>1.2700000000000005</v>
      </c>
      <c r="M45" s="445">
        <v>6.18</v>
      </c>
      <c r="N45" s="445">
        <v>6.46</v>
      </c>
      <c r="O45" s="445">
        <v>0.94</v>
      </c>
    </row>
    <row r="46" spans="1:15" ht="12.75">
      <c r="A46" s="444"/>
      <c r="B46" s="435" t="s">
        <v>201</v>
      </c>
      <c r="C46" s="445">
        <v>3.99</v>
      </c>
      <c r="D46" s="445">
        <v>4.01</v>
      </c>
      <c r="E46" s="452">
        <v>4.42</v>
      </c>
      <c r="F46" s="445">
        <v>4.54</v>
      </c>
      <c r="G46" s="452">
        <v>4.46</v>
      </c>
      <c r="H46" s="445">
        <v>4.83</v>
      </c>
      <c r="I46" s="445">
        <v>4.47</v>
      </c>
      <c r="J46" s="445">
        <v>2.14</v>
      </c>
      <c r="K46" s="445">
        <v>5.7410000000000005</v>
      </c>
      <c r="L46" s="445">
        <f t="shared" si="1"/>
        <v>1.2810000000000006</v>
      </c>
      <c r="M46" s="445">
        <v>6.17</v>
      </c>
      <c r="N46" s="445">
        <v>6.45</v>
      </c>
      <c r="O46" s="445">
        <v>0.95</v>
      </c>
    </row>
    <row r="47" spans="1:15" ht="12.75">
      <c r="A47" s="444"/>
      <c r="B47" s="435" t="s">
        <v>202</v>
      </c>
      <c r="C47" s="445">
        <v>3.96</v>
      </c>
      <c r="D47" s="445">
        <v>3.82</v>
      </c>
      <c r="E47" s="452">
        <v>4.34</v>
      </c>
      <c r="F47" s="445">
        <v>4.59</v>
      </c>
      <c r="G47" s="452">
        <v>4.44</v>
      </c>
      <c r="H47" s="445">
        <v>4.83</v>
      </c>
      <c r="I47" s="445">
        <v>4.44</v>
      </c>
      <c r="J47" s="445">
        <v>2.07</v>
      </c>
      <c r="K47" s="445">
        <v>5.787999999999999</v>
      </c>
      <c r="L47" s="445">
        <f t="shared" si="1"/>
        <v>1.347999999999999</v>
      </c>
      <c r="M47" s="445">
        <v>6.22</v>
      </c>
      <c r="N47" s="445">
        <v>6.45</v>
      </c>
      <c r="O47" s="445">
        <v>1.0052271813429834</v>
      </c>
    </row>
    <row r="48" spans="1:15" ht="12.75">
      <c r="A48" s="444"/>
      <c r="B48" s="435" t="s">
        <v>203</v>
      </c>
      <c r="C48" s="445">
        <v>3.96</v>
      </c>
      <c r="D48" s="445">
        <v>3.94</v>
      </c>
      <c r="E48" s="452">
        <v>4.31</v>
      </c>
      <c r="F48" s="445">
        <v>4.48</v>
      </c>
      <c r="G48" s="452">
        <v>4.38</v>
      </c>
      <c r="H48" s="445">
        <v>4.74</v>
      </c>
      <c r="I48" s="445">
        <v>4.39</v>
      </c>
      <c r="J48" s="445">
        <v>2.05</v>
      </c>
      <c r="K48" s="445">
        <v>5.674</v>
      </c>
      <c r="L48" s="445">
        <f t="shared" si="1"/>
        <v>1.2940000000000005</v>
      </c>
      <c r="M48" s="445">
        <v>6.07</v>
      </c>
      <c r="N48" s="445">
        <v>6.36</v>
      </c>
      <c r="O48" s="445">
        <v>1.0585371017254155</v>
      </c>
    </row>
    <row r="49" spans="1:15" ht="12.75">
      <c r="A49" s="444"/>
      <c r="B49" s="435" t="s">
        <v>204</v>
      </c>
      <c r="C49" s="445">
        <v>3.91</v>
      </c>
      <c r="D49" s="445">
        <v>3.15</v>
      </c>
      <c r="E49" s="452">
        <v>3.98</v>
      </c>
      <c r="F49" s="445">
        <v>3.97</v>
      </c>
      <c r="G49" s="452">
        <v>4.16</v>
      </c>
      <c r="H49" s="445">
        <v>4.4</v>
      </c>
      <c r="I49" s="445">
        <v>4.15</v>
      </c>
      <c r="J49" s="445">
        <v>2.07</v>
      </c>
      <c r="K49" s="445">
        <v>5.667999999999999</v>
      </c>
      <c r="L49" s="445">
        <f t="shared" si="1"/>
        <v>1.5079999999999991</v>
      </c>
      <c r="M49" s="445">
        <v>6</v>
      </c>
      <c r="N49" s="445">
        <v>6.34</v>
      </c>
      <c r="O49" s="445">
        <v>1</v>
      </c>
    </row>
    <row r="50" spans="1:15" ht="12.75">
      <c r="A50" s="444"/>
      <c r="B50" s="435" t="s">
        <v>205</v>
      </c>
      <c r="C50" s="445">
        <v>3.82</v>
      </c>
      <c r="D50" s="445">
        <v>3.36</v>
      </c>
      <c r="E50" s="452">
        <v>3.99</v>
      </c>
      <c r="F50" s="445">
        <v>4.04</v>
      </c>
      <c r="G50" s="452">
        <v>4.1</v>
      </c>
      <c r="H50" s="445">
        <v>4.45</v>
      </c>
      <c r="I50" s="445">
        <v>4.1</v>
      </c>
      <c r="J50" s="445">
        <v>1.91</v>
      </c>
      <c r="K50" s="445">
        <v>5.473000000000001</v>
      </c>
      <c r="L50" s="445">
        <f t="shared" si="1"/>
        <v>1.373000000000001</v>
      </c>
      <c r="M50" s="445">
        <v>6.07</v>
      </c>
      <c r="N50" s="445">
        <v>6.43</v>
      </c>
      <c r="O50" s="445">
        <v>1.0087763542822556</v>
      </c>
    </row>
    <row r="51" spans="1:15" ht="12.75">
      <c r="A51" s="444"/>
      <c r="B51" s="435"/>
      <c r="C51" s="445"/>
      <c r="D51" s="445"/>
      <c r="E51" s="452"/>
      <c r="F51" s="445"/>
      <c r="G51" s="452"/>
      <c r="H51" s="445"/>
      <c r="I51" s="445"/>
      <c r="J51" s="445"/>
      <c r="K51" s="445"/>
      <c r="L51" s="445"/>
      <c r="M51" s="445"/>
      <c r="N51" s="445"/>
      <c r="O51" s="445"/>
    </row>
    <row r="52" spans="1:15" ht="12.75">
      <c r="A52" s="444">
        <v>2008</v>
      </c>
      <c r="B52" s="435" t="s">
        <v>194</v>
      </c>
      <c r="C52" s="445">
        <v>3.38</v>
      </c>
      <c r="D52" s="445">
        <v>1.96</v>
      </c>
      <c r="E52" s="452">
        <v>3.88</v>
      </c>
      <c r="F52" s="445">
        <v>3.67</v>
      </c>
      <c r="G52" s="452">
        <v>4.18</v>
      </c>
      <c r="H52" s="445">
        <v>4.35</v>
      </c>
      <c r="I52" s="445">
        <v>4.16</v>
      </c>
      <c r="J52" s="445">
        <v>1.96</v>
      </c>
      <c r="K52" s="445">
        <v>5.668</v>
      </c>
      <c r="L52" s="445">
        <f aca="true" t="shared" si="2" ref="L52:L76">K52-G52</f>
        <v>1.4880000000000004</v>
      </c>
      <c r="M52" s="445">
        <v>6.07</v>
      </c>
      <c r="N52" s="445">
        <v>6.4</v>
      </c>
      <c r="O52" s="445">
        <v>0.9962143853357243</v>
      </c>
    </row>
    <row r="53" spans="1:15" ht="12.75">
      <c r="A53" s="444"/>
      <c r="B53" s="435" t="s">
        <v>195</v>
      </c>
      <c r="C53" s="445">
        <v>3.04</v>
      </c>
      <c r="D53" s="445">
        <v>1.85</v>
      </c>
      <c r="E53" s="452">
        <v>3.64</v>
      </c>
      <c r="F53" s="445">
        <v>3.53</v>
      </c>
      <c r="G53" s="452">
        <v>4.09</v>
      </c>
      <c r="H53" s="445">
        <v>4.41</v>
      </c>
      <c r="I53" s="445">
        <v>4.04</v>
      </c>
      <c r="J53" s="445">
        <v>1.85</v>
      </c>
      <c r="K53" s="445">
        <v>5.664</v>
      </c>
      <c r="L53" s="445">
        <f t="shared" si="2"/>
        <v>1.5739999999999998</v>
      </c>
      <c r="M53" s="445">
        <v>6.22</v>
      </c>
      <c r="N53" s="445">
        <v>6.63</v>
      </c>
      <c r="O53" s="445">
        <v>1.0158472165786265</v>
      </c>
    </row>
    <row r="54" spans="1:15" ht="12.75">
      <c r="A54" s="444"/>
      <c r="B54" s="435" t="s">
        <v>196</v>
      </c>
      <c r="C54" s="445">
        <v>1.87</v>
      </c>
      <c r="D54" s="445">
        <v>1.38</v>
      </c>
      <c r="E54" s="452">
        <v>3.43</v>
      </c>
      <c r="F54" s="445">
        <v>3.45</v>
      </c>
      <c r="G54" s="452">
        <v>3.94</v>
      </c>
      <c r="H54" s="445">
        <v>4.3</v>
      </c>
      <c r="I54" s="445">
        <v>3.88</v>
      </c>
      <c r="J54" s="445">
        <v>1.6</v>
      </c>
      <c r="K54" s="445">
        <v>5.627272727272728</v>
      </c>
      <c r="L54" s="445">
        <f t="shared" si="2"/>
        <v>1.687272727272728</v>
      </c>
      <c r="M54" s="445">
        <v>6.2</v>
      </c>
      <c r="N54" s="445">
        <v>6.74</v>
      </c>
      <c r="O54" s="445">
        <v>0.9729</v>
      </c>
    </row>
    <row r="55" spans="1:15" ht="12.75">
      <c r="A55" s="444"/>
      <c r="B55" s="435" t="s">
        <v>197</v>
      </c>
      <c r="C55" s="445">
        <v>2.68</v>
      </c>
      <c r="D55" s="445">
        <v>1.43</v>
      </c>
      <c r="E55" s="452">
        <v>3.58</v>
      </c>
      <c r="F55" s="445">
        <v>3.77</v>
      </c>
      <c r="G55" s="452">
        <v>4.08</v>
      </c>
      <c r="H55" s="445">
        <v>4.49</v>
      </c>
      <c r="I55" s="445">
        <v>4.02</v>
      </c>
      <c r="J55" s="445">
        <v>1.72</v>
      </c>
      <c r="K55" s="445">
        <v>5.783636363636363</v>
      </c>
      <c r="L55" s="445">
        <f t="shared" si="2"/>
        <v>1.7036363636363632</v>
      </c>
      <c r="M55" s="445">
        <v>6.22</v>
      </c>
      <c r="N55" s="445">
        <v>6.74</v>
      </c>
      <c r="O55" s="445">
        <v>0.9928514694201747</v>
      </c>
    </row>
    <row r="56" spans="1:15" ht="12.75">
      <c r="A56" s="444"/>
      <c r="B56" s="435" t="s">
        <v>198</v>
      </c>
      <c r="C56" s="445">
        <v>2.64</v>
      </c>
      <c r="D56" s="445">
        <v>1.89</v>
      </c>
      <c r="E56" s="452">
        <v>3.71</v>
      </c>
      <c r="F56" s="445">
        <v>4.06</v>
      </c>
      <c r="G56" s="452">
        <v>4.13</v>
      </c>
      <c r="H56" s="445">
        <v>4.72</v>
      </c>
      <c r="I56" s="445">
        <v>4.09</v>
      </c>
      <c r="J56" s="445">
        <v>1.61</v>
      </c>
      <c r="K56" s="445">
        <v>5.834545454545454</v>
      </c>
      <c r="L56" s="445">
        <f t="shared" si="2"/>
        <v>1.7045454545454541</v>
      </c>
      <c r="M56" s="445">
        <v>6.36</v>
      </c>
      <c r="N56" s="445">
        <v>6.93</v>
      </c>
      <c r="O56" s="445">
        <v>0.993</v>
      </c>
    </row>
    <row r="57" spans="1:15" ht="12.75">
      <c r="A57" s="444"/>
      <c r="B57" s="435" t="s">
        <v>199</v>
      </c>
      <c r="C57" s="445">
        <v>2.48</v>
      </c>
      <c r="D57" s="445">
        <v>1.9</v>
      </c>
      <c r="E57" s="452">
        <v>3.74</v>
      </c>
      <c r="F57" s="445">
        <v>3.99</v>
      </c>
      <c r="G57" s="452">
        <v>4.08</v>
      </c>
      <c r="H57" s="445">
        <v>4.53</v>
      </c>
      <c r="I57" s="445">
        <v>4.1</v>
      </c>
      <c r="J57" s="445">
        <v>1.47</v>
      </c>
      <c r="K57" s="445">
        <v>5.892727272727272</v>
      </c>
      <c r="L57" s="445">
        <f t="shared" si="2"/>
        <v>1.8127272727272716</v>
      </c>
      <c r="M57" s="445">
        <v>6.32</v>
      </c>
      <c r="N57" s="445">
        <v>6.87</v>
      </c>
      <c r="O57" s="445">
        <v>0.9806805923310777</v>
      </c>
    </row>
    <row r="58" spans="1:15" ht="12.75">
      <c r="A58" s="444"/>
      <c r="B58" s="435" t="s">
        <v>200</v>
      </c>
      <c r="C58" s="445">
        <v>2.39</v>
      </c>
      <c r="D58" s="445">
        <v>1.68</v>
      </c>
      <c r="E58" s="452">
        <v>3.7</v>
      </c>
      <c r="F58" s="445">
        <v>3.99</v>
      </c>
      <c r="G58" s="452">
        <v>4.1</v>
      </c>
      <c r="H58" s="445">
        <v>4.59</v>
      </c>
      <c r="I58" s="445">
        <v>4.11</v>
      </c>
      <c r="J58" s="445">
        <v>1.54</v>
      </c>
      <c r="K58" s="445">
        <v>5.920000000000001</v>
      </c>
      <c r="L58" s="445">
        <f t="shared" si="2"/>
        <v>1.8200000000000012</v>
      </c>
      <c r="M58" s="445">
        <v>6.4400001</v>
      </c>
      <c r="N58" s="445">
        <v>7.0300002</v>
      </c>
      <c r="O58" s="445">
        <v>0.9765625</v>
      </c>
    </row>
    <row r="59" spans="1:15" ht="12.75">
      <c r="A59" s="444"/>
      <c r="B59" s="435" t="s">
        <v>201</v>
      </c>
      <c r="C59" s="445">
        <v>2.4</v>
      </c>
      <c r="D59" s="445">
        <v>1.72</v>
      </c>
      <c r="E59" s="452">
        <v>3.53</v>
      </c>
      <c r="F59" s="445">
        <v>3.83</v>
      </c>
      <c r="G59" s="452">
        <v>4.01</v>
      </c>
      <c r="H59" s="445">
        <v>4.43</v>
      </c>
      <c r="I59" s="445">
        <v>4.02</v>
      </c>
      <c r="J59" s="445">
        <v>1.57</v>
      </c>
      <c r="K59" s="445">
        <v>6.087272727272727</v>
      </c>
      <c r="L59" s="445">
        <f t="shared" si="2"/>
        <v>2.077272727272727</v>
      </c>
      <c r="M59" s="445">
        <v>6.3200002</v>
      </c>
      <c r="N59" s="445">
        <v>6.9400001</v>
      </c>
      <c r="O59" s="445">
        <v>0.9416195856873822</v>
      </c>
    </row>
    <row r="60" spans="1:15" ht="12.75">
      <c r="A60" s="444"/>
      <c r="B60" s="435" t="s">
        <v>202</v>
      </c>
      <c r="C60" s="445">
        <v>1.89</v>
      </c>
      <c r="D60" s="445">
        <v>0.92</v>
      </c>
      <c r="E60" s="452">
        <v>3.75</v>
      </c>
      <c r="F60" s="445">
        <v>3.85</v>
      </c>
      <c r="G60" s="452">
        <v>4.23</v>
      </c>
      <c r="H60" s="445">
        <v>4.31</v>
      </c>
      <c r="I60" s="445">
        <v>4.25</v>
      </c>
      <c r="J60" s="445">
        <v>2.23</v>
      </c>
      <c r="K60" s="445">
        <v>6.635454545454547</v>
      </c>
      <c r="L60" s="445">
        <f t="shared" si="2"/>
        <v>2.405454545454546</v>
      </c>
      <c r="M60" s="445">
        <v>6.98</v>
      </c>
      <c r="N60" s="445">
        <v>7.6900001</v>
      </c>
      <c r="O60" s="445">
        <v>0.9434852344560807</v>
      </c>
    </row>
    <row r="61" spans="1:15" ht="12.75">
      <c r="A61" s="444"/>
      <c r="B61" s="435" t="s">
        <v>203</v>
      </c>
      <c r="C61" s="445">
        <v>1.85</v>
      </c>
      <c r="D61" s="445">
        <v>0.46</v>
      </c>
      <c r="E61" s="452">
        <v>3.76</v>
      </c>
      <c r="F61" s="445">
        <v>4.01</v>
      </c>
      <c r="G61" s="452">
        <v>4.28</v>
      </c>
      <c r="H61" s="445">
        <v>4.35</v>
      </c>
      <c r="I61" s="445">
        <v>4.33</v>
      </c>
      <c r="J61" s="445">
        <v>2.51</v>
      </c>
      <c r="K61" s="445">
        <v>7.61</v>
      </c>
      <c r="L61" s="445">
        <f t="shared" si="2"/>
        <v>3.33</v>
      </c>
      <c r="M61" s="445">
        <v>8.01</v>
      </c>
      <c r="N61" s="445">
        <v>9.28</v>
      </c>
      <c r="O61" s="445">
        <v>0.8220304151253597</v>
      </c>
    </row>
    <row r="62" spans="1:15" ht="12.75">
      <c r="A62" s="444"/>
      <c r="B62" s="435" t="s">
        <v>204</v>
      </c>
      <c r="C62" s="445">
        <v>1.67</v>
      </c>
      <c r="D62" s="445">
        <v>0.01</v>
      </c>
      <c r="E62" s="452">
        <v>3.32</v>
      </c>
      <c r="F62" s="445">
        <v>2.93</v>
      </c>
      <c r="G62" s="452">
        <v>3.9</v>
      </c>
      <c r="H62" s="445">
        <v>3.45</v>
      </c>
      <c r="I62" s="445">
        <v>3.96</v>
      </c>
      <c r="J62" s="445">
        <v>2.65</v>
      </c>
      <c r="K62" s="445">
        <v>7.477272727272728</v>
      </c>
      <c r="L62" s="445">
        <f t="shared" si="2"/>
        <v>3.5772727272727285</v>
      </c>
      <c r="M62" s="445">
        <v>7.18</v>
      </c>
      <c r="N62" s="445">
        <v>8.72</v>
      </c>
      <c r="O62" s="445">
        <v>0.8082767539605561</v>
      </c>
    </row>
    <row r="63" spans="1:15" ht="12.75">
      <c r="A63" s="444"/>
      <c r="B63" s="435" t="s">
        <v>205</v>
      </c>
      <c r="C63" s="445">
        <v>0.83</v>
      </c>
      <c r="D63" s="445">
        <v>0.11</v>
      </c>
      <c r="E63" s="452">
        <v>2.69</v>
      </c>
      <c r="F63" s="445">
        <v>2.25</v>
      </c>
      <c r="G63" s="452">
        <v>3.45</v>
      </c>
      <c r="H63" s="445">
        <v>2.69</v>
      </c>
      <c r="I63" s="445">
        <v>3.45</v>
      </c>
      <c r="J63" s="445">
        <v>2.1</v>
      </c>
      <c r="K63" s="445">
        <v>7.332727272727272</v>
      </c>
      <c r="L63" s="445">
        <f t="shared" si="2"/>
        <v>3.882727272727272</v>
      </c>
      <c r="M63" s="445">
        <v>6.2</v>
      </c>
      <c r="N63" s="445">
        <v>7.76</v>
      </c>
      <c r="O63" s="445">
        <v>0.8165931732810714</v>
      </c>
    </row>
    <row r="64" spans="1:15" ht="12.75">
      <c r="A64" s="444"/>
      <c r="B64" s="435"/>
      <c r="C64" s="445"/>
      <c r="D64" s="445"/>
      <c r="E64" s="445"/>
      <c r="F64" s="445"/>
      <c r="H64" s="445"/>
      <c r="I64" s="445"/>
      <c r="J64" s="445"/>
      <c r="K64" s="445"/>
      <c r="L64" s="445"/>
      <c r="M64" s="445"/>
      <c r="N64" s="445"/>
      <c r="O64" s="445"/>
    </row>
    <row r="65" spans="1:15" ht="12.75">
      <c r="A65" s="444">
        <v>2009</v>
      </c>
      <c r="B65" s="435" t="s">
        <v>194</v>
      </c>
      <c r="C65" s="445">
        <v>0.86</v>
      </c>
      <c r="D65" s="445">
        <v>0.24</v>
      </c>
      <c r="E65" s="445">
        <v>3.06</v>
      </c>
      <c r="F65" s="445">
        <v>2.87</v>
      </c>
      <c r="G65" s="443">
        <v>3.77</v>
      </c>
      <c r="H65" s="445">
        <v>3.58</v>
      </c>
      <c r="I65" s="445">
        <v>3.8</v>
      </c>
      <c r="J65" s="445">
        <v>2.27</v>
      </c>
      <c r="K65" s="445">
        <v>7.333636363636364</v>
      </c>
      <c r="L65" s="445">
        <f t="shared" si="2"/>
        <v>3.563636363636364</v>
      </c>
      <c r="M65" s="445">
        <v>6.52</v>
      </c>
      <c r="N65" s="445">
        <v>7.97</v>
      </c>
      <c r="O65" s="445">
        <v>0.81</v>
      </c>
    </row>
    <row r="66" spans="1:15" ht="12.75">
      <c r="A66" s="444"/>
      <c r="B66" s="435" t="s">
        <v>195</v>
      </c>
      <c r="C66" s="445">
        <v>0.59</v>
      </c>
      <c r="D66" s="445">
        <v>0.26</v>
      </c>
      <c r="E66" s="445">
        <v>3.12</v>
      </c>
      <c r="F66" s="445">
        <v>3.02</v>
      </c>
      <c r="G66" s="443">
        <v>3.7</v>
      </c>
      <c r="H66" s="445">
        <v>3.71</v>
      </c>
      <c r="I66" s="445">
        <v>3.7</v>
      </c>
      <c r="J66" s="445">
        <v>2.32</v>
      </c>
      <c r="K66" s="445">
        <v>7.071818181818181</v>
      </c>
      <c r="L66" s="445">
        <f t="shared" si="2"/>
        <v>3.371818181818181</v>
      </c>
      <c r="M66" s="445">
        <v>6.38</v>
      </c>
      <c r="N66" s="445">
        <v>7.85</v>
      </c>
      <c r="O66" s="445">
        <v>0.79</v>
      </c>
    </row>
    <row r="67" spans="1:15" ht="12.75">
      <c r="A67" s="444"/>
      <c r="B67" s="435" t="s">
        <v>196</v>
      </c>
      <c r="C67" s="445">
        <v>0.39</v>
      </c>
      <c r="D67" s="445">
        <v>0.21</v>
      </c>
      <c r="E67" s="445">
        <v>2.79</v>
      </c>
      <c r="F67" s="445">
        <v>2.71</v>
      </c>
      <c r="G67" s="443">
        <v>3.57</v>
      </c>
      <c r="H67" s="445">
        <v>3.56</v>
      </c>
      <c r="I67" s="445">
        <v>3.46</v>
      </c>
      <c r="J67" s="445">
        <v>1.81</v>
      </c>
      <c r="K67" s="445">
        <v>6.784545454545454</v>
      </c>
      <c r="L67" s="445">
        <f t="shared" si="2"/>
        <v>3.2145454545454544</v>
      </c>
      <c r="M67" s="445">
        <v>6.41</v>
      </c>
      <c r="N67" s="445">
        <v>8.04</v>
      </c>
      <c r="O67" s="445">
        <v>0.79</v>
      </c>
    </row>
    <row r="68" spans="1:15" ht="12.75">
      <c r="A68" s="444"/>
      <c r="B68" s="435" t="s">
        <v>197</v>
      </c>
      <c r="C68" s="445">
        <v>0.2</v>
      </c>
      <c r="D68" s="445">
        <v>0.14</v>
      </c>
      <c r="E68" s="445">
        <v>3.09</v>
      </c>
      <c r="F68" s="445">
        <v>3.16</v>
      </c>
      <c r="G68" s="443">
        <v>3.84</v>
      </c>
      <c r="H68" s="445">
        <v>4.05</v>
      </c>
      <c r="I68" s="445">
        <v>3.74</v>
      </c>
      <c r="J68" s="445">
        <v>2.05</v>
      </c>
      <c r="K68" s="445">
        <v>6.714545454545455</v>
      </c>
      <c r="L68" s="445">
        <f t="shared" si="2"/>
        <v>2.874545454545455</v>
      </c>
      <c r="M68" s="445">
        <v>6.55</v>
      </c>
      <c r="N68" s="445">
        <v>7.91</v>
      </c>
      <c r="O68" s="445">
        <v>0.8375209380234506</v>
      </c>
    </row>
    <row r="69" spans="1:15" ht="12.75">
      <c r="A69" s="444"/>
      <c r="B69" s="435" t="s">
        <v>198</v>
      </c>
      <c r="C69" s="445">
        <v>0.2</v>
      </c>
      <c r="D69" s="445">
        <v>0.14</v>
      </c>
      <c r="E69" s="445">
        <v>3.39</v>
      </c>
      <c r="F69" s="445">
        <v>3.47</v>
      </c>
      <c r="G69" s="443">
        <v>3.99</v>
      </c>
      <c r="H69" s="445">
        <v>4.34</v>
      </c>
      <c r="I69" s="445">
        <v>3.93</v>
      </c>
      <c r="J69" s="445">
        <v>2</v>
      </c>
      <c r="K69" s="445">
        <v>6.1427272727272735</v>
      </c>
      <c r="L69" s="445">
        <f t="shared" si="2"/>
        <v>2.1527272727272733</v>
      </c>
      <c r="M69" s="445">
        <v>6.53</v>
      </c>
      <c r="N69" s="445">
        <v>7.56</v>
      </c>
      <c r="O69" s="445">
        <v>0.9123255177447313</v>
      </c>
    </row>
    <row r="70" spans="1:15" ht="12.75">
      <c r="A70" s="444"/>
      <c r="B70" s="435" t="s">
        <v>199</v>
      </c>
      <c r="C70" s="445">
        <v>0.24</v>
      </c>
      <c r="D70" s="445">
        <v>0.19</v>
      </c>
      <c r="E70" s="445">
        <v>3.36</v>
      </c>
      <c r="F70" s="445">
        <v>3.53</v>
      </c>
      <c r="G70" s="443">
        <v>3.86</v>
      </c>
      <c r="H70" s="445">
        <v>4.32</v>
      </c>
      <c r="I70" s="445">
        <v>3.91</v>
      </c>
      <c r="J70" s="445">
        <v>1.86</v>
      </c>
      <c r="K70" s="445">
        <v>5.942727272727273</v>
      </c>
      <c r="L70" s="445">
        <f t="shared" si="2"/>
        <v>2.0827272727272734</v>
      </c>
      <c r="M70" s="445">
        <v>5.96</v>
      </c>
      <c r="N70" s="445">
        <v>6.96</v>
      </c>
      <c r="O70" s="445">
        <v>0.8598452278589853</v>
      </c>
    </row>
    <row r="71" spans="1:15" ht="12.75">
      <c r="A71" s="444"/>
      <c r="B71" s="435" t="s">
        <v>200</v>
      </c>
      <c r="C71" s="445">
        <v>0.24</v>
      </c>
      <c r="D71" s="445">
        <v>0.18</v>
      </c>
      <c r="E71" s="445">
        <v>3.46</v>
      </c>
      <c r="F71" s="445">
        <v>3.52</v>
      </c>
      <c r="G71" s="443">
        <v>3.95</v>
      </c>
      <c r="H71" s="445">
        <v>4.31</v>
      </c>
      <c r="I71" s="445">
        <v>4.01</v>
      </c>
      <c r="J71" s="445">
        <v>1.73</v>
      </c>
      <c r="K71" s="445">
        <v>5.541818181818182</v>
      </c>
      <c r="L71" s="445">
        <f t="shared" si="2"/>
        <v>1.5918181818181818</v>
      </c>
      <c r="M71" s="445">
        <v>5.68</v>
      </c>
      <c r="N71" s="445">
        <v>6.45</v>
      </c>
      <c r="O71" s="445">
        <v>0.9267840593141798</v>
      </c>
    </row>
    <row r="72" spans="1:15" ht="12.75">
      <c r="A72" s="444"/>
      <c r="B72" s="435" t="s">
        <v>201</v>
      </c>
      <c r="C72" s="445">
        <v>0.2</v>
      </c>
      <c r="D72" s="445">
        <v>0.15</v>
      </c>
      <c r="E72" s="445">
        <v>3.37</v>
      </c>
      <c r="F72" s="445">
        <v>3.4</v>
      </c>
      <c r="G72" s="443">
        <v>3.89</v>
      </c>
      <c r="H72" s="445">
        <v>4.18</v>
      </c>
      <c r="I72" s="445">
        <v>3.94</v>
      </c>
      <c r="J72" s="445">
        <v>1.81</v>
      </c>
      <c r="K72" s="445">
        <v>5.448181818181818</v>
      </c>
      <c r="L72" s="445">
        <f t="shared" si="2"/>
        <v>1.5581818181818181</v>
      </c>
      <c r="M72" s="445">
        <v>5.54</v>
      </c>
      <c r="N72" s="445">
        <v>6.17</v>
      </c>
      <c r="O72" s="445">
        <v>0.9118263882556761</v>
      </c>
    </row>
    <row r="73" spans="1:15" ht="12.75">
      <c r="A73" s="444"/>
      <c r="B73" s="435" t="s">
        <v>202</v>
      </c>
      <c r="C73" s="445">
        <v>0.22</v>
      </c>
      <c r="D73" s="445">
        <v>0.14</v>
      </c>
      <c r="E73" s="445">
        <v>3.31</v>
      </c>
      <c r="F73" s="445">
        <v>3.31</v>
      </c>
      <c r="G73" s="443">
        <v>3.84</v>
      </c>
      <c r="H73" s="445">
        <v>4.03</v>
      </c>
      <c r="I73" s="445">
        <v>3.87</v>
      </c>
      <c r="J73" s="445">
        <v>1.74</v>
      </c>
      <c r="K73" s="445">
        <v>5.486363636363636</v>
      </c>
      <c r="L73" s="445">
        <f t="shared" si="2"/>
        <v>1.6463636363636365</v>
      </c>
      <c r="M73" s="445">
        <v>5.41</v>
      </c>
      <c r="N73" s="445">
        <v>6</v>
      </c>
      <c r="O73" s="445">
        <v>0.9326618168252191</v>
      </c>
    </row>
    <row r="74" spans="1:15" ht="12.75">
      <c r="A74" s="444"/>
      <c r="B74" s="435" t="s">
        <v>203</v>
      </c>
      <c r="C74" s="445">
        <v>0.22</v>
      </c>
      <c r="D74" s="445">
        <v>0.05</v>
      </c>
      <c r="E74" s="445">
        <v>3.42</v>
      </c>
      <c r="F74" s="445">
        <v>3.41</v>
      </c>
      <c r="G74" s="443">
        <v>3.92</v>
      </c>
      <c r="H74" s="445">
        <v>4.23</v>
      </c>
      <c r="I74" s="445">
        <v>3.95</v>
      </c>
      <c r="J74" s="445">
        <v>1.6</v>
      </c>
      <c r="K74" s="445">
        <v>5.491818181818182</v>
      </c>
      <c r="L74" s="445">
        <f t="shared" si="2"/>
        <v>1.5718181818181822</v>
      </c>
      <c r="M74" s="445">
        <v>5.55</v>
      </c>
      <c r="N74" s="445">
        <v>6.12</v>
      </c>
      <c r="O74" s="445">
        <v>0.9281603861147207</v>
      </c>
    </row>
    <row r="75" spans="1:15" ht="12.75">
      <c r="A75" s="444"/>
      <c r="B75" s="435" t="s">
        <v>204</v>
      </c>
      <c r="C75" s="445">
        <v>0.21</v>
      </c>
      <c r="D75" s="445">
        <v>0.06</v>
      </c>
      <c r="E75" s="445">
        <v>3.22</v>
      </c>
      <c r="F75" s="445">
        <v>3.21</v>
      </c>
      <c r="G75" s="443">
        <v>3.84</v>
      </c>
      <c r="H75" s="445">
        <v>4.2</v>
      </c>
      <c r="I75" s="445">
        <v>3.83</v>
      </c>
      <c r="J75" s="445">
        <v>1.58</v>
      </c>
      <c r="K75" s="445">
        <v>5.503636363636364</v>
      </c>
      <c r="L75" s="445">
        <f t="shared" si="2"/>
        <v>1.663636363636364</v>
      </c>
      <c r="M75" s="445">
        <v>5.54</v>
      </c>
      <c r="N75" s="445">
        <v>6.04</v>
      </c>
      <c r="O75" s="445">
        <v>0.9457159069415548</v>
      </c>
    </row>
    <row r="76" spans="1:15" ht="12.75">
      <c r="A76" s="444"/>
      <c r="B76" s="435" t="s">
        <v>205</v>
      </c>
      <c r="C76" s="445">
        <v>0.19</v>
      </c>
      <c r="D76" s="445">
        <v>0.06</v>
      </c>
      <c r="E76" s="445">
        <v>3.61</v>
      </c>
      <c r="F76" s="445">
        <v>3.85</v>
      </c>
      <c r="G76" s="443">
        <v>4.08</v>
      </c>
      <c r="H76" s="445">
        <v>4.63</v>
      </c>
      <c r="I76" s="445">
        <v>4.09</v>
      </c>
      <c r="J76" s="445">
        <v>1.53</v>
      </c>
      <c r="K76" s="445">
        <v>5.691818181818181</v>
      </c>
      <c r="L76" s="445">
        <f t="shared" si="2"/>
        <v>1.6118181818181814</v>
      </c>
      <c r="M76" s="445">
        <v>5.86</v>
      </c>
      <c r="N76" s="445">
        <v>6.31</v>
      </c>
      <c r="O76" s="445">
        <v>0.9554748710108925</v>
      </c>
    </row>
    <row r="77" spans="1:15" ht="12.75">
      <c r="A77" s="444"/>
      <c r="B77" s="435"/>
      <c r="C77" s="445"/>
      <c r="D77" s="445"/>
      <c r="E77" s="445"/>
      <c r="F77" s="445"/>
      <c r="H77" s="445"/>
      <c r="I77" s="445"/>
      <c r="J77" s="445"/>
      <c r="K77" s="445"/>
      <c r="L77" s="445"/>
      <c r="M77" s="445"/>
      <c r="N77" s="445"/>
      <c r="O77" s="445"/>
    </row>
    <row r="78" spans="1:15" ht="12.75">
      <c r="A78" s="444">
        <v>2010</v>
      </c>
      <c r="B78" s="435" t="s">
        <v>194</v>
      </c>
      <c r="C78" s="445">
        <v>0.16</v>
      </c>
      <c r="D78" s="445">
        <v>0.08</v>
      </c>
      <c r="E78" s="445">
        <v>3.34</v>
      </c>
      <c r="F78" s="445">
        <v>3.63</v>
      </c>
      <c r="G78" s="443">
        <v>3.94</v>
      </c>
      <c r="H78" s="445">
        <v>4.51</v>
      </c>
      <c r="I78" s="445">
        <v>3.9</v>
      </c>
      <c r="J78" s="445">
        <v>1.49</v>
      </c>
      <c r="K78" s="445">
        <v>5.424545454545454</v>
      </c>
      <c r="L78" s="445">
        <f>K78-G78</f>
        <v>1.484545454545454</v>
      </c>
      <c r="M78" s="445">
        <v>5.73</v>
      </c>
      <c r="N78" s="445">
        <v>6.09</v>
      </c>
      <c r="O78" s="445">
        <v>0.9389671361502347</v>
      </c>
    </row>
    <row r="79" spans="1:15" ht="12.75">
      <c r="A79" s="444"/>
      <c r="B79" s="435" t="s">
        <v>195</v>
      </c>
      <c r="C79" s="445">
        <v>0.16</v>
      </c>
      <c r="D79" s="445">
        <v>0.13</v>
      </c>
      <c r="E79" s="445">
        <v>3.39</v>
      </c>
      <c r="F79" s="445">
        <v>3.61</v>
      </c>
      <c r="G79" s="443">
        <v>4.02</v>
      </c>
      <c r="H79" s="445">
        <v>4.55</v>
      </c>
      <c r="I79" s="445">
        <v>3.94</v>
      </c>
      <c r="J79" s="445">
        <v>1.58</v>
      </c>
      <c r="K79" s="445">
        <v>5.491818181818182</v>
      </c>
      <c r="L79" s="445">
        <f aca="true" t="shared" si="3" ref="L79:L92">K79-G79</f>
        <v>1.4718181818181826</v>
      </c>
      <c r="M79" s="445">
        <v>5.77</v>
      </c>
      <c r="N79" s="445">
        <v>6.17</v>
      </c>
      <c r="O79" s="445">
        <v>0.9500285008550257</v>
      </c>
    </row>
    <row r="80" spans="1:15" ht="12.75">
      <c r="A80" s="444"/>
      <c r="B80" s="435" t="s">
        <v>196</v>
      </c>
      <c r="C80" s="445">
        <v>0.28</v>
      </c>
      <c r="D80" s="445">
        <v>0.16</v>
      </c>
      <c r="E80" s="445">
        <v>3.56</v>
      </c>
      <c r="F80" s="445">
        <v>3.84</v>
      </c>
      <c r="G80" s="443">
        <v>4.07</v>
      </c>
      <c r="H80" s="445">
        <v>4.72</v>
      </c>
      <c r="I80" s="445">
        <v>3.99</v>
      </c>
      <c r="J80" s="445">
        <v>1.56</v>
      </c>
      <c r="K80" s="445">
        <v>5.441818181818181</v>
      </c>
      <c r="L80" s="445">
        <f t="shared" si="3"/>
        <v>1.3718181818181812</v>
      </c>
      <c r="M80" s="445">
        <v>5.89</v>
      </c>
      <c r="N80" s="445">
        <v>6.25</v>
      </c>
      <c r="O80" s="445">
        <v>0.9846396218983852</v>
      </c>
    </row>
    <row r="81" spans="1:15" ht="12.75">
      <c r="A81" s="444"/>
      <c r="B81" s="435" t="s">
        <v>197</v>
      </c>
      <c r="C81" s="445">
        <v>0.39</v>
      </c>
      <c r="D81" s="445">
        <v>0.16</v>
      </c>
      <c r="E81" s="445">
        <v>3.65</v>
      </c>
      <c r="F81" s="445">
        <v>3.69</v>
      </c>
      <c r="G81" s="443">
        <v>4.01</v>
      </c>
      <c r="H81" s="445">
        <v>4.53</v>
      </c>
      <c r="I81" s="445">
        <v>3.94</v>
      </c>
      <c r="J81" s="445">
        <v>1.49</v>
      </c>
      <c r="K81" s="445">
        <v>5.401818181818181</v>
      </c>
      <c r="L81" s="445">
        <f t="shared" si="3"/>
        <v>1.3918181818181816</v>
      </c>
      <c r="M81" s="445">
        <v>5.6</v>
      </c>
      <c r="N81" s="445">
        <v>5.98</v>
      </c>
      <c r="O81" s="445">
        <v>0.9885330170027679</v>
      </c>
    </row>
    <row r="82" spans="1:15" ht="12.75">
      <c r="A82" s="444"/>
      <c r="B82" s="435" t="s">
        <v>198</v>
      </c>
      <c r="C82" s="445">
        <v>0.5</v>
      </c>
      <c r="D82" s="445">
        <v>0.16</v>
      </c>
      <c r="E82" s="445">
        <v>3.36</v>
      </c>
      <c r="F82" s="445">
        <v>3.31</v>
      </c>
      <c r="G82" s="443">
        <v>3.73</v>
      </c>
      <c r="H82" s="445">
        <v>4.22</v>
      </c>
      <c r="I82" s="445">
        <v>3.65</v>
      </c>
      <c r="J82" s="445">
        <v>1.45</v>
      </c>
      <c r="K82" s="445">
        <v>5.464545454545455</v>
      </c>
      <c r="L82" s="445">
        <f t="shared" si="3"/>
        <v>1.7345454545454548</v>
      </c>
      <c r="M82" s="445">
        <v>5.57</v>
      </c>
      <c r="N82" s="445">
        <v>6.16</v>
      </c>
      <c r="O82" s="445">
        <v>0.9558401835213152</v>
      </c>
    </row>
    <row r="83" spans="1:15" ht="12.75">
      <c r="A83" s="444"/>
      <c r="B83" s="435" t="s">
        <v>199</v>
      </c>
      <c r="C83" s="445">
        <v>0.5</v>
      </c>
      <c r="D83" s="445">
        <v>0.18</v>
      </c>
      <c r="E83" s="445">
        <v>3.08</v>
      </c>
      <c r="F83" s="445">
        <v>2.97</v>
      </c>
      <c r="G83" s="443">
        <v>3.65</v>
      </c>
      <c r="H83" s="445">
        <v>3.91</v>
      </c>
      <c r="I83" s="445">
        <v>3.59</v>
      </c>
      <c r="J83" s="445">
        <v>1.42</v>
      </c>
      <c r="K83" s="445">
        <v>5.23909090909091</v>
      </c>
      <c r="L83" s="445">
        <f t="shared" si="3"/>
        <v>1.5890909090909102</v>
      </c>
      <c r="M83" s="445">
        <v>5.21</v>
      </c>
      <c r="N83" s="445">
        <v>6</v>
      </c>
      <c r="O83" s="445">
        <v>0.9428625306430323</v>
      </c>
    </row>
    <row r="84" spans="1:15" ht="12.75">
      <c r="A84" s="444"/>
      <c r="B84" s="435" t="s">
        <v>200</v>
      </c>
      <c r="C84" s="445">
        <v>0.66</v>
      </c>
      <c r="D84" s="445">
        <v>0.15</v>
      </c>
      <c r="E84" s="445">
        <v>3.11</v>
      </c>
      <c r="F84" s="445">
        <v>2.94</v>
      </c>
      <c r="G84" s="443">
        <v>3.69</v>
      </c>
      <c r="H84" s="445">
        <v>3.98</v>
      </c>
      <c r="I84" s="445">
        <v>3.62</v>
      </c>
      <c r="J84" s="445">
        <v>1.51</v>
      </c>
      <c r="K84" s="445">
        <v>5.170909090909091</v>
      </c>
      <c r="L84" s="445">
        <f t="shared" si="3"/>
        <v>1.480909090909091</v>
      </c>
      <c r="M84" s="445">
        <v>5.17</v>
      </c>
      <c r="N84" s="445">
        <v>5.8</v>
      </c>
      <c r="O84" s="445">
        <v>0.9718172983479106</v>
      </c>
    </row>
    <row r="85" spans="1:15" ht="12.75">
      <c r="A85" s="444"/>
      <c r="B85" s="435" t="s">
        <v>201</v>
      </c>
      <c r="C85" s="445">
        <v>0.7</v>
      </c>
      <c r="D85" s="445">
        <v>0.14</v>
      </c>
      <c r="E85" s="445">
        <v>2.78</v>
      </c>
      <c r="F85" s="445">
        <v>2.47</v>
      </c>
      <c r="G85" s="443">
        <v>3.44</v>
      </c>
      <c r="H85" s="445">
        <v>3.52</v>
      </c>
      <c r="I85" s="445">
        <v>3.36</v>
      </c>
      <c r="J85" s="445">
        <v>1.34</v>
      </c>
      <c r="K85" s="445">
        <v>5.014545454545454</v>
      </c>
      <c r="L85" s="445">
        <f t="shared" si="3"/>
        <v>1.5745454545454538</v>
      </c>
      <c r="M85" s="445">
        <v>4.78</v>
      </c>
      <c r="N85" s="445">
        <v>5.36</v>
      </c>
      <c r="O85" s="445">
        <v>0.9399379640943697</v>
      </c>
    </row>
    <row r="86" spans="1:15" ht="12.75">
      <c r="A86" s="444"/>
      <c r="B86" s="435" t="s">
        <v>202</v>
      </c>
      <c r="C86" s="445">
        <v>0.87</v>
      </c>
      <c r="D86" s="445">
        <v>0.16</v>
      </c>
      <c r="E86" s="445">
        <v>2.75</v>
      </c>
      <c r="F86" s="445">
        <v>2.53</v>
      </c>
      <c r="G86" s="443">
        <v>3.35</v>
      </c>
      <c r="H86" s="445">
        <v>3.69</v>
      </c>
      <c r="I86" s="445">
        <v>3.27</v>
      </c>
      <c r="J86" s="445">
        <v>1.2</v>
      </c>
      <c r="K86" s="445">
        <v>4.823636363636364</v>
      </c>
      <c r="L86" s="445">
        <f t="shared" si="3"/>
        <v>1.473636363636364</v>
      </c>
      <c r="M86" s="445">
        <v>4.93</v>
      </c>
      <c r="N86" s="445">
        <v>5.45</v>
      </c>
      <c r="O86" s="445">
        <v>0.9710623422023693</v>
      </c>
    </row>
    <row r="87" spans="1:15" ht="12.75">
      <c r="A87" s="444"/>
      <c r="B87" s="435" t="s">
        <v>203</v>
      </c>
      <c r="C87" s="445">
        <v>0.92</v>
      </c>
      <c r="D87" s="445">
        <v>0.12</v>
      </c>
      <c r="E87" s="445">
        <v>2.8</v>
      </c>
      <c r="F87" s="445">
        <v>2.63</v>
      </c>
      <c r="G87" s="443">
        <v>3.44</v>
      </c>
      <c r="H87" s="445">
        <v>3.99</v>
      </c>
      <c r="I87" s="445">
        <v>3.32</v>
      </c>
      <c r="J87" s="445">
        <v>1.09</v>
      </c>
      <c r="K87" s="445">
        <v>4.884999999999999</v>
      </c>
      <c r="L87" s="445">
        <f t="shared" si="3"/>
        <v>1.444999999999999</v>
      </c>
      <c r="M87" s="445">
        <v>5.21</v>
      </c>
      <c r="N87" s="445">
        <v>5.7</v>
      </c>
      <c r="O87" s="445">
        <v>0.9815469179426777</v>
      </c>
    </row>
    <row r="88" spans="1:15" ht="12.75">
      <c r="A88" s="444"/>
      <c r="B88" s="435" t="s">
        <v>204</v>
      </c>
      <c r="C88" s="445">
        <v>1.01</v>
      </c>
      <c r="D88" s="445">
        <v>0.17</v>
      </c>
      <c r="E88" s="445">
        <v>3.07</v>
      </c>
      <c r="F88" s="445">
        <v>2.81</v>
      </c>
      <c r="G88" s="443">
        <v>3.48</v>
      </c>
      <c r="H88" s="445">
        <v>4.12</v>
      </c>
      <c r="I88" s="445">
        <v>3.45</v>
      </c>
      <c r="J88" s="445">
        <v>1.12</v>
      </c>
      <c r="K88" s="445">
        <v>5.043333333333334</v>
      </c>
      <c r="L88" s="445">
        <f t="shared" si="3"/>
        <v>1.563333333333334</v>
      </c>
      <c r="M88" s="445">
        <v>5.28</v>
      </c>
      <c r="N88" s="445">
        <v>5.75</v>
      </c>
      <c r="O88" s="445">
        <v>0.9742790335151987</v>
      </c>
    </row>
    <row r="89" spans="1:15" ht="12.75">
      <c r="A89" s="444"/>
      <c r="B89" s="435" t="s">
        <v>205</v>
      </c>
      <c r="C89" s="445">
        <v>0.97</v>
      </c>
      <c r="D89" s="445">
        <v>0.12</v>
      </c>
      <c r="E89" s="445">
        <v>3.11</v>
      </c>
      <c r="F89" s="445">
        <v>3.3</v>
      </c>
      <c r="G89" s="443">
        <v>3.52</v>
      </c>
      <c r="H89" s="445">
        <v>4.34</v>
      </c>
      <c r="I89" s="445">
        <v>3.48</v>
      </c>
      <c r="J89" s="445">
        <v>1.11</v>
      </c>
      <c r="K89" s="445">
        <v>5.003333333333334</v>
      </c>
      <c r="L89" s="445">
        <f t="shared" si="3"/>
        <v>1.4833333333333338</v>
      </c>
      <c r="M89" s="445">
        <v>5.45</v>
      </c>
      <c r="N89" s="445">
        <v>5.93</v>
      </c>
      <c r="O89" s="445">
        <v>1.0054293183189222</v>
      </c>
    </row>
    <row r="90" spans="1:15" ht="12.75">
      <c r="A90" s="444"/>
      <c r="B90" s="435"/>
      <c r="C90" s="445"/>
      <c r="D90" s="445"/>
      <c r="E90" s="445"/>
      <c r="F90" s="445"/>
      <c r="H90" s="445"/>
      <c r="I90" s="445"/>
      <c r="J90" s="445"/>
      <c r="K90" s="445"/>
      <c r="L90" s="445"/>
      <c r="M90" s="445"/>
      <c r="N90" s="445"/>
      <c r="O90" s="445"/>
    </row>
    <row r="91" spans="1:16" ht="12.75">
      <c r="A91" s="444">
        <v>2011</v>
      </c>
      <c r="B91" s="435" t="s">
        <v>194</v>
      </c>
      <c r="C91" s="445">
        <v>0.96</v>
      </c>
      <c r="D91" s="445">
        <v>0.15</v>
      </c>
      <c r="E91" s="445">
        <v>3.27</v>
      </c>
      <c r="F91" s="445">
        <v>3.42</v>
      </c>
      <c r="G91" s="443">
        <v>3.73</v>
      </c>
      <c r="H91" s="445">
        <v>4.58</v>
      </c>
      <c r="I91" s="445">
        <v>3.68</v>
      </c>
      <c r="J91" s="445">
        <v>1.38</v>
      </c>
      <c r="K91" s="445">
        <v>5.18</v>
      </c>
      <c r="L91" s="445">
        <f t="shared" si="3"/>
        <v>1.4499999999999997</v>
      </c>
      <c r="M91" s="445">
        <v>5.61</v>
      </c>
      <c r="N91" s="445">
        <v>6.05</v>
      </c>
      <c r="O91" s="445">
        <v>1</v>
      </c>
      <c r="P91" s="435"/>
    </row>
    <row r="92" spans="1:16" ht="12.75">
      <c r="A92" s="444"/>
      <c r="B92" s="435" t="s">
        <v>195</v>
      </c>
      <c r="C92" s="445">
        <v>0.96</v>
      </c>
      <c r="D92" s="445">
        <v>0.15</v>
      </c>
      <c r="E92" s="445">
        <v>3.3</v>
      </c>
      <c r="F92" s="445">
        <v>3.42</v>
      </c>
      <c r="G92" s="443">
        <v>3.7</v>
      </c>
      <c r="H92" s="445">
        <v>4.49</v>
      </c>
      <c r="I92" s="445">
        <v>3.65</v>
      </c>
      <c r="J92" s="445">
        <v>1.22</v>
      </c>
      <c r="K92" s="445">
        <v>5.14</v>
      </c>
      <c r="L92" s="445">
        <f t="shared" si="3"/>
        <v>1.4399999999999995</v>
      </c>
      <c r="M92" s="445">
        <v>5.51</v>
      </c>
      <c r="N92" s="445">
        <v>5.92</v>
      </c>
      <c r="O92" s="445">
        <v>1.0267994660642776</v>
      </c>
      <c r="P92" s="435"/>
    </row>
    <row r="93" spans="1:16" ht="12.75">
      <c r="A93" s="444"/>
      <c r="B93" s="435"/>
      <c r="C93" s="445"/>
      <c r="D93" s="445"/>
      <c r="E93" s="445"/>
      <c r="F93" s="445"/>
      <c r="H93" s="445"/>
      <c r="I93" s="445"/>
      <c r="J93" s="445"/>
      <c r="K93" s="445"/>
      <c r="L93" s="445"/>
      <c r="M93" s="445"/>
      <c r="N93" s="445"/>
      <c r="O93" s="445"/>
      <c r="P93" s="435"/>
    </row>
    <row r="94" spans="1:16" ht="14.25">
      <c r="A94" s="447" t="s">
        <v>536</v>
      </c>
      <c r="B94" s="445"/>
      <c r="C94" s="445"/>
      <c r="D94" s="445"/>
      <c r="E94" s="445"/>
      <c r="F94" s="445"/>
      <c r="H94" s="445"/>
      <c r="I94" s="445"/>
      <c r="J94" s="445"/>
      <c r="K94" s="445"/>
      <c r="L94" s="445"/>
      <c r="M94" s="445"/>
      <c r="N94" s="445"/>
      <c r="O94" s="445"/>
      <c r="P94" s="435"/>
    </row>
    <row r="95" spans="1:16" ht="14.25">
      <c r="A95" s="447" t="s">
        <v>542</v>
      </c>
      <c r="B95" s="445"/>
      <c r="C95" s="445"/>
      <c r="D95" s="445"/>
      <c r="E95" s="445"/>
      <c r="F95" s="445"/>
      <c r="H95" s="445"/>
      <c r="I95" s="445"/>
      <c r="J95" s="445"/>
      <c r="K95" s="445"/>
      <c r="L95" s="445"/>
      <c r="M95" s="445"/>
      <c r="N95" s="445"/>
      <c r="O95" s="445"/>
      <c r="P95" s="435"/>
    </row>
    <row r="96" spans="1:15" ht="14.25">
      <c r="A96" s="447" t="s">
        <v>538</v>
      </c>
      <c r="B96" s="445"/>
      <c r="C96" s="445"/>
      <c r="D96" s="445"/>
      <c r="E96" s="445"/>
      <c r="F96" s="445"/>
      <c r="H96" s="445"/>
      <c r="I96" s="445"/>
      <c r="J96" s="445"/>
      <c r="K96" s="445"/>
      <c r="L96" s="445"/>
      <c r="M96" s="445"/>
      <c r="N96" s="445"/>
      <c r="O96" s="445"/>
    </row>
    <row r="97" spans="1:15" ht="14.25">
      <c r="A97" s="453" t="s">
        <v>543</v>
      </c>
      <c r="B97" s="445"/>
      <c r="C97" s="445"/>
      <c r="D97" s="445"/>
      <c r="E97" s="445"/>
      <c r="F97" s="445"/>
      <c r="H97" s="445"/>
      <c r="I97" s="445"/>
      <c r="J97" s="445"/>
      <c r="K97" s="445"/>
      <c r="L97" s="445"/>
      <c r="M97" s="445"/>
      <c r="N97" s="445"/>
      <c r="O97" s="445"/>
    </row>
    <row r="98" spans="1:16" ht="12.75">
      <c r="A98" s="444" t="s">
        <v>206</v>
      </c>
      <c r="B98" s="435"/>
      <c r="P98" s="435"/>
    </row>
    <row r="99" spans="1:2" ht="12.75">
      <c r="A99" s="444"/>
      <c r="B99" s="435"/>
    </row>
    <row r="100" spans="1:18" ht="12.75">
      <c r="A100" s="444" t="s">
        <v>540</v>
      </c>
      <c r="B100" s="445"/>
      <c r="C100" s="445"/>
      <c r="D100" s="445"/>
      <c r="E100" s="445"/>
      <c r="F100" s="445"/>
      <c r="H100" s="445"/>
      <c r="I100" s="445"/>
      <c r="J100" s="445"/>
      <c r="K100" s="445"/>
      <c r="L100" s="445"/>
      <c r="M100" s="445"/>
      <c r="N100" s="445"/>
      <c r="O100" s="445"/>
      <c r="Q100" s="435"/>
      <c r="R100" s="435"/>
    </row>
    <row r="101" spans="1:18" ht="12.75">
      <c r="A101" s="444" t="s">
        <v>544</v>
      </c>
      <c r="B101" s="445"/>
      <c r="C101" s="445"/>
      <c r="D101" s="445"/>
      <c r="E101" s="445"/>
      <c r="F101" s="445"/>
      <c r="H101" s="445"/>
      <c r="I101" s="445"/>
      <c r="J101" s="445"/>
      <c r="K101" s="445"/>
      <c r="L101" s="445"/>
      <c r="M101" s="445"/>
      <c r="N101" s="445"/>
      <c r="O101" s="445"/>
      <c r="Q101" s="435"/>
      <c r="R101" s="435"/>
    </row>
    <row r="102" spans="1:18" ht="12.75">
      <c r="A102" s="444"/>
      <c r="Q102" s="435"/>
      <c r="R102" s="435"/>
    </row>
    <row r="103" spans="1:18" ht="12.75">
      <c r="A103" s="444"/>
      <c r="Q103" s="435"/>
      <c r="R103" s="435"/>
    </row>
    <row r="104" spans="1:18" ht="12.75">
      <c r="A104" s="444"/>
      <c r="Q104" s="435"/>
      <c r="R104" s="435"/>
    </row>
    <row r="105" spans="1:18" ht="12.75">
      <c r="A105" s="444"/>
      <c r="C105" s="445"/>
      <c r="D105" s="445"/>
      <c r="P105" s="435"/>
      <c r="Q105" s="435"/>
      <c r="R105" s="435"/>
    </row>
    <row r="106" spans="1:18" ht="12.75">
      <c r="A106" s="444"/>
      <c r="B106" s="435"/>
      <c r="C106" s="445"/>
      <c r="D106" s="445"/>
      <c r="P106" s="435"/>
      <c r="Q106" s="435"/>
      <c r="R106" s="435"/>
    </row>
    <row r="107" spans="1:18" ht="12.75">
      <c r="A107" s="444"/>
      <c r="P107" s="435"/>
      <c r="Q107" s="435"/>
      <c r="R107" s="435"/>
    </row>
    <row r="108" spans="1:16" ht="12.75">
      <c r="A108" s="444"/>
      <c r="P108" s="435"/>
    </row>
    <row r="109" spans="1:16" ht="12.75">
      <c r="A109" s="444"/>
      <c r="P109" s="435"/>
    </row>
    <row r="110" ht="12.75">
      <c r="A110" s="444"/>
    </row>
    <row r="111" ht="12.75">
      <c r="A111" s="444"/>
    </row>
    <row r="112" ht="12.75">
      <c r="A112" s="444"/>
    </row>
    <row r="113" ht="12.75">
      <c r="A113" s="444"/>
    </row>
    <row r="114" ht="12.75">
      <c r="A114" s="444"/>
    </row>
    <row r="115" ht="12.75">
      <c r="A115" s="444"/>
    </row>
    <row r="116" ht="12.75">
      <c r="A116" s="444"/>
    </row>
    <row r="117" ht="12.75">
      <c r="A117" s="444"/>
    </row>
    <row r="118" ht="12.75">
      <c r="A118" s="444"/>
    </row>
    <row r="119" ht="12.75">
      <c r="A119" s="444"/>
    </row>
    <row r="120" ht="12.75">
      <c r="A120" s="444"/>
    </row>
    <row r="121" ht="12.75">
      <c r="A121" s="444"/>
    </row>
    <row r="122" ht="12.75">
      <c r="A122" s="444"/>
    </row>
    <row r="123" ht="12.75">
      <c r="A123" s="444"/>
    </row>
    <row r="124" ht="12.75">
      <c r="A124" s="444"/>
    </row>
    <row r="125" ht="12.75">
      <c r="A125" s="444"/>
    </row>
    <row r="126" ht="12.75">
      <c r="A126" s="444"/>
    </row>
    <row r="127" ht="12.75">
      <c r="A127" s="444"/>
    </row>
    <row r="128" ht="12.75">
      <c r="A128" s="444"/>
    </row>
    <row r="129" ht="12.75">
      <c r="A129" s="444"/>
    </row>
    <row r="130" ht="12.75">
      <c r="A130" s="444"/>
    </row>
    <row r="131" ht="12.75">
      <c r="A131" s="444"/>
    </row>
    <row r="132" ht="12.75">
      <c r="A132" s="444"/>
    </row>
    <row r="133" ht="12.75">
      <c r="A133" s="444"/>
    </row>
    <row r="134" ht="12.75">
      <c r="A134" s="444"/>
    </row>
    <row r="135" ht="12.75">
      <c r="A135" s="444"/>
    </row>
    <row r="136" ht="12.75">
      <c r="A136" s="444"/>
    </row>
    <row r="137" ht="12.75">
      <c r="A137" s="444"/>
    </row>
    <row r="138" ht="12.75">
      <c r="A138" s="444"/>
    </row>
    <row r="139" ht="12.75">
      <c r="A139" s="444"/>
    </row>
    <row r="140" ht="12.75">
      <c r="A140" s="444"/>
    </row>
    <row r="141" ht="12.75">
      <c r="A141" s="444"/>
    </row>
    <row r="142" ht="12.75">
      <c r="A142" s="444"/>
    </row>
    <row r="143" ht="12.75">
      <c r="A143" s="444"/>
    </row>
    <row r="144" ht="12.75">
      <c r="A144" s="444"/>
    </row>
    <row r="145" ht="12.75">
      <c r="A145" s="444"/>
    </row>
    <row r="146" ht="12.75">
      <c r="A146" s="444"/>
    </row>
    <row r="147" ht="12.75">
      <c r="A147" s="444"/>
    </row>
    <row r="148" ht="12.75">
      <c r="A148" s="444"/>
    </row>
    <row r="149" ht="12.75">
      <c r="A149" s="444"/>
    </row>
    <row r="150" ht="12.75">
      <c r="A150" s="444"/>
    </row>
    <row r="151" ht="12.75">
      <c r="A151" s="444"/>
    </row>
    <row r="152" ht="12.75">
      <c r="A152" s="444"/>
    </row>
    <row r="153" ht="12.75">
      <c r="A153" s="444"/>
    </row>
    <row r="154" ht="12.75">
      <c r="A154" s="444"/>
    </row>
    <row r="155" ht="12.75">
      <c r="A155" s="444"/>
    </row>
    <row r="156" ht="12.75">
      <c r="A156" s="444"/>
    </row>
    <row r="157" ht="12.75">
      <c r="A157" s="444"/>
    </row>
    <row r="158" ht="12.75">
      <c r="A158" s="444"/>
    </row>
    <row r="159" ht="12.75">
      <c r="A159" s="444"/>
    </row>
    <row r="160" ht="12.75">
      <c r="A160" s="444"/>
    </row>
    <row r="161" ht="12.75">
      <c r="A161" s="444"/>
    </row>
    <row r="162" ht="12.75">
      <c r="A162" s="444"/>
    </row>
    <row r="163" ht="12.75">
      <c r="A163" s="444"/>
    </row>
    <row r="164" ht="12.75">
      <c r="A164" s="444"/>
    </row>
    <row r="165" ht="12.75">
      <c r="A165" s="444"/>
    </row>
    <row r="166" ht="12.75">
      <c r="A166" s="444"/>
    </row>
    <row r="167" ht="12.75">
      <c r="A167" s="444"/>
    </row>
    <row r="168" ht="12.75">
      <c r="A168" s="444"/>
    </row>
    <row r="169" ht="12.75">
      <c r="A169" s="444"/>
    </row>
    <row r="170" ht="12.75">
      <c r="A170" s="444"/>
    </row>
    <row r="171" ht="12.75">
      <c r="A171" s="444"/>
    </row>
    <row r="172" ht="12.75">
      <c r="A172" s="444"/>
    </row>
    <row r="173" ht="12.75">
      <c r="A173" s="444"/>
    </row>
    <row r="174" ht="12.75">
      <c r="A174" s="444"/>
    </row>
    <row r="175" ht="12.75">
      <c r="A175" s="444"/>
    </row>
    <row r="176" ht="12.75">
      <c r="A176" s="444"/>
    </row>
    <row r="177" ht="12.75">
      <c r="A177" s="444"/>
    </row>
    <row r="178" ht="12.75">
      <c r="A178" s="444"/>
    </row>
    <row r="179" ht="12.75">
      <c r="A179" s="444"/>
    </row>
    <row r="180" ht="12.75">
      <c r="A180" s="444"/>
    </row>
    <row r="181" ht="12.75">
      <c r="A181" s="444"/>
    </row>
    <row r="182" ht="12.75">
      <c r="A182" s="444"/>
    </row>
    <row r="183" ht="12.75">
      <c r="A183" s="444"/>
    </row>
    <row r="184" ht="12.75">
      <c r="A184" s="444"/>
    </row>
    <row r="185" ht="12.75">
      <c r="A185" s="444"/>
    </row>
    <row r="186" ht="12.75">
      <c r="A186" s="444"/>
    </row>
    <row r="187" ht="12.75">
      <c r="A187" s="444"/>
    </row>
    <row r="188" ht="12.75">
      <c r="A188" s="444"/>
    </row>
    <row r="189" ht="12.75">
      <c r="A189" s="444"/>
    </row>
    <row r="190" ht="12.75">
      <c r="A190" s="444"/>
    </row>
    <row r="191" ht="12.75">
      <c r="A191" s="444"/>
    </row>
    <row r="192" ht="12.75">
      <c r="A192" s="444"/>
    </row>
    <row r="193" ht="12.75">
      <c r="A193" s="444"/>
    </row>
    <row r="194" ht="12.75">
      <c r="A194" s="444"/>
    </row>
    <row r="195" ht="12.75">
      <c r="A195" s="444"/>
    </row>
    <row r="196" ht="12.75">
      <c r="A196" s="444"/>
    </row>
    <row r="197" ht="12.75">
      <c r="A197" s="444"/>
    </row>
    <row r="198" ht="12.75">
      <c r="A198" s="444"/>
    </row>
    <row r="199" ht="12.75">
      <c r="A199" s="444"/>
    </row>
    <row r="200" ht="12.75">
      <c r="A200" s="444"/>
    </row>
    <row r="201" ht="12.75">
      <c r="A201" s="444"/>
    </row>
    <row r="202" ht="12.75">
      <c r="A202" s="444"/>
    </row>
    <row r="203" ht="12.75">
      <c r="A203" s="444"/>
    </row>
    <row r="204" ht="12.75">
      <c r="A204" s="444"/>
    </row>
    <row r="205" ht="12.75">
      <c r="A205" s="444"/>
    </row>
    <row r="206" ht="12.75">
      <c r="A206" s="444"/>
    </row>
    <row r="207" ht="12.75">
      <c r="A207" s="444"/>
    </row>
    <row r="208" ht="12.75">
      <c r="A208" s="444"/>
    </row>
    <row r="209" ht="12.75">
      <c r="A209" s="444"/>
    </row>
    <row r="210" ht="12.75">
      <c r="A210" s="444"/>
    </row>
    <row r="211" ht="12.75">
      <c r="A211" s="444"/>
    </row>
    <row r="212" ht="12.75">
      <c r="A212" s="444"/>
    </row>
    <row r="213" ht="12.75">
      <c r="A213" s="444"/>
    </row>
    <row r="214" ht="12.75">
      <c r="A214" s="444"/>
    </row>
    <row r="215" ht="12.75">
      <c r="A215" s="444"/>
    </row>
    <row r="216" ht="12.75">
      <c r="A216" s="444"/>
    </row>
    <row r="217" ht="12.75">
      <c r="A217" s="444"/>
    </row>
    <row r="218" ht="12.75">
      <c r="A218" s="444"/>
    </row>
    <row r="219" ht="12.75">
      <c r="A219" s="444"/>
    </row>
    <row r="220" ht="12.75">
      <c r="A220" s="444"/>
    </row>
    <row r="221" ht="12.75">
      <c r="A221" s="444"/>
    </row>
    <row r="222" ht="12.75">
      <c r="A222" s="444"/>
    </row>
    <row r="223" ht="12.75">
      <c r="A223" s="444"/>
    </row>
    <row r="224" ht="12.75">
      <c r="A224" s="444"/>
    </row>
    <row r="225" ht="12.75">
      <c r="A225" s="444"/>
    </row>
    <row r="226" ht="12.75">
      <c r="A226" s="444"/>
    </row>
    <row r="227" ht="12.75">
      <c r="A227" s="444"/>
    </row>
    <row r="228" ht="12.75">
      <c r="A228" s="444"/>
    </row>
    <row r="229" ht="12.75">
      <c r="A229" s="444"/>
    </row>
    <row r="230" ht="12.75">
      <c r="A230" s="444"/>
    </row>
    <row r="231" ht="12.75">
      <c r="A231" s="444"/>
    </row>
    <row r="232" ht="12.75">
      <c r="A232" s="444"/>
    </row>
    <row r="233" ht="12.75">
      <c r="A233" s="444"/>
    </row>
    <row r="234" ht="12.75">
      <c r="A234" s="444"/>
    </row>
    <row r="235" ht="12.75">
      <c r="A235" s="444"/>
    </row>
    <row r="236" ht="12.75">
      <c r="A236" s="444"/>
    </row>
    <row r="237" ht="12.75">
      <c r="A237" s="444"/>
    </row>
    <row r="238" ht="12.75">
      <c r="A238" s="444"/>
    </row>
    <row r="239" ht="12.75">
      <c r="A239" s="444"/>
    </row>
    <row r="240" ht="12.75">
      <c r="A240" s="444"/>
    </row>
    <row r="241" ht="12.75">
      <c r="A241" s="444"/>
    </row>
    <row r="242" ht="12.75">
      <c r="A242" s="444"/>
    </row>
    <row r="243" ht="12.75">
      <c r="A243" s="444"/>
    </row>
    <row r="244" ht="12.75">
      <c r="A244" s="444"/>
    </row>
    <row r="245" ht="12.75">
      <c r="A245" s="444"/>
    </row>
    <row r="246" ht="12.75">
      <c r="A246" s="444"/>
    </row>
    <row r="247" ht="12.75">
      <c r="A247" s="444"/>
    </row>
    <row r="248" ht="12.75">
      <c r="A248" s="444"/>
    </row>
    <row r="249" ht="12.75">
      <c r="A249" s="444"/>
    </row>
    <row r="250" ht="12.75">
      <c r="A250" s="444"/>
    </row>
    <row r="251" ht="12.75">
      <c r="A251" s="444"/>
    </row>
    <row r="252" ht="12.75">
      <c r="A252" s="444"/>
    </row>
    <row r="253" ht="12.75">
      <c r="A253" s="444"/>
    </row>
    <row r="254" ht="12.75">
      <c r="A254" s="444"/>
    </row>
    <row r="255" ht="12.75">
      <c r="A255" s="444"/>
    </row>
    <row r="256" ht="12.75">
      <c r="A256" s="444"/>
    </row>
    <row r="257" ht="12.75">
      <c r="A257" s="444"/>
    </row>
    <row r="258" ht="12.75">
      <c r="A258" s="444"/>
    </row>
    <row r="259" ht="12.75">
      <c r="A259" s="444"/>
    </row>
    <row r="260" ht="12.75">
      <c r="A260" s="444"/>
    </row>
    <row r="261" ht="12.75">
      <c r="A261" s="444"/>
    </row>
    <row r="262" ht="12.75">
      <c r="A262" s="444"/>
    </row>
    <row r="263" ht="12.75">
      <c r="A263" s="444"/>
    </row>
    <row r="264" ht="12.75">
      <c r="A264" s="444"/>
    </row>
    <row r="265" ht="12.75">
      <c r="A265" s="444"/>
    </row>
    <row r="266" ht="12.75">
      <c r="A266" s="444"/>
    </row>
    <row r="267" ht="12.75">
      <c r="A267" s="444"/>
    </row>
    <row r="268" ht="12.75">
      <c r="A268" s="444"/>
    </row>
    <row r="269" ht="12.75">
      <c r="A269" s="444"/>
    </row>
    <row r="270" ht="12.75">
      <c r="A270" s="444"/>
    </row>
    <row r="271" ht="12.75">
      <c r="A271" s="444"/>
    </row>
    <row r="272" ht="12.75">
      <c r="A272" s="444"/>
    </row>
    <row r="273" ht="12.75">
      <c r="A273" s="444"/>
    </row>
    <row r="274" ht="12.75">
      <c r="A274" s="444"/>
    </row>
    <row r="275" ht="12.75">
      <c r="A275" s="444"/>
    </row>
    <row r="276" ht="12.75">
      <c r="A276" s="444"/>
    </row>
    <row r="277" ht="12.75">
      <c r="A277" s="444"/>
    </row>
    <row r="278" ht="12.75">
      <c r="A278" s="444"/>
    </row>
    <row r="279" ht="12.75">
      <c r="A279" s="444"/>
    </row>
    <row r="280" ht="12.75">
      <c r="A280" s="444"/>
    </row>
    <row r="281" ht="12.75">
      <c r="A281" s="444"/>
    </row>
    <row r="282" ht="12.75">
      <c r="A282" s="444"/>
    </row>
    <row r="283" ht="12.75">
      <c r="A283" s="444"/>
    </row>
    <row r="284" ht="12.75">
      <c r="A284" s="444"/>
    </row>
    <row r="285" ht="12.75">
      <c r="A285" s="444"/>
    </row>
    <row r="286" ht="12.75">
      <c r="A286" s="444"/>
    </row>
    <row r="287" ht="12.75">
      <c r="A287" s="444"/>
    </row>
    <row r="288" ht="12.75">
      <c r="A288" s="444"/>
    </row>
    <row r="289" ht="12.75">
      <c r="A289" s="444"/>
    </row>
    <row r="290" ht="12.75">
      <c r="A290" s="444"/>
    </row>
    <row r="291" ht="12.75">
      <c r="A291" s="444"/>
    </row>
    <row r="292" ht="12.75">
      <c r="A292" s="444"/>
    </row>
    <row r="293" ht="12.75">
      <c r="A293" s="444"/>
    </row>
    <row r="294" ht="12.75">
      <c r="A294" s="444"/>
    </row>
    <row r="295" ht="12.75">
      <c r="A295" s="444"/>
    </row>
    <row r="296" ht="12.75">
      <c r="A296" s="444"/>
    </row>
    <row r="297" ht="12.75">
      <c r="A297" s="444"/>
    </row>
    <row r="298" ht="12.75">
      <c r="A298" s="444"/>
    </row>
    <row r="299" ht="12.75">
      <c r="A299" s="444"/>
    </row>
  </sheetData>
  <sheetProtection/>
  <mergeCells count="7">
    <mergeCell ref="A1:O1"/>
    <mergeCell ref="A2:O2"/>
    <mergeCell ref="C4:J4"/>
    <mergeCell ref="C5:D5"/>
    <mergeCell ref="E5:F6"/>
    <mergeCell ref="G5:H6"/>
    <mergeCell ref="C6:D6"/>
  </mergeCells>
  <printOptions/>
  <pageMargins left="0.45" right="0.45" top="0.75" bottom="0.5" header="0.3" footer="0.3"/>
  <pageSetup fitToHeight="1" fitToWidth="1" horizontalDpi="600" verticalDpi="600" orientation="portrait" scale="55" r:id="rId1"/>
  <headerFooter>
    <oddHeader>&amp;R&amp;"Arial,Bold"Schedule 1
Page 2 of 2</oddHeader>
  </headerFooter>
</worksheet>
</file>

<file path=xl/worksheets/sheet20.xml><?xml version="1.0" encoding="utf-8"?>
<worksheet xmlns="http://schemas.openxmlformats.org/spreadsheetml/2006/main" xmlns:r="http://schemas.openxmlformats.org/officeDocument/2006/relationships">
  <sheetPr>
    <pageSetUpPr fitToPage="1"/>
  </sheetPr>
  <dimension ref="A1:I44"/>
  <sheetViews>
    <sheetView zoomScalePageLayoutView="0" workbookViewId="0" topLeftCell="A1">
      <selection activeCell="A39" sqref="A39:G39"/>
    </sheetView>
  </sheetViews>
  <sheetFormatPr defaultColWidth="14.140625" defaultRowHeight="15"/>
  <cols>
    <col min="1" max="1" width="14.7109375" style="55" customWidth="1"/>
    <col min="2" max="16384" width="14.140625" style="52" customWidth="1"/>
  </cols>
  <sheetData>
    <row r="1" spans="1:7" ht="12.75">
      <c r="A1" s="559" t="s">
        <v>679</v>
      </c>
      <c r="B1" s="559"/>
      <c r="C1" s="559"/>
      <c r="D1" s="559"/>
      <c r="E1" s="559"/>
      <c r="F1" s="559"/>
      <c r="G1" s="559"/>
    </row>
    <row r="2" spans="1:7" ht="30.75" customHeight="1">
      <c r="A2" s="559"/>
      <c r="B2" s="559"/>
      <c r="C2" s="559"/>
      <c r="D2" s="559"/>
      <c r="E2" s="559"/>
      <c r="F2" s="559"/>
      <c r="G2" s="559"/>
    </row>
    <row r="3" spans="1:9" ht="12.75" customHeight="1">
      <c r="A3" s="157"/>
      <c r="B3" s="157"/>
      <c r="C3" s="157"/>
      <c r="D3" s="157"/>
      <c r="E3" s="157"/>
      <c r="F3" s="157"/>
      <c r="G3" s="157"/>
      <c r="I3"/>
    </row>
    <row r="4" spans="1:7" ht="12.75">
      <c r="A4" s="557" t="s">
        <v>39</v>
      </c>
      <c r="B4" s="557"/>
      <c r="C4" s="557"/>
      <c r="D4" s="557"/>
      <c r="E4" s="557"/>
      <c r="F4" s="557"/>
      <c r="G4" s="557"/>
    </row>
    <row r="6" spans="1:8" s="157" customFormat="1" ht="39.75">
      <c r="A6" s="320" t="s">
        <v>171</v>
      </c>
      <c r="B6" s="320" t="s">
        <v>529</v>
      </c>
      <c r="C6" s="320" t="s">
        <v>40</v>
      </c>
      <c r="D6" s="320" t="s">
        <v>572</v>
      </c>
      <c r="E6" s="320" t="s">
        <v>573</v>
      </c>
      <c r="F6" s="320" t="s">
        <v>574</v>
      </c>
      <c r="G6" s="320" t="s">
        <v>571</v>
      </c>
      <c r="H6" s="402"/>
    </row>
    <row r="7" spans="1:7" s="157" customFormat="1" ht="12.75">
      <c r="A7" s="401"/>
      <c r="B7" s="403"/>
      <c r="C7" s="403"/>
      <c r="D7" s="403"/>
      <c r="E7" s="403"/>
      <c r="F7" s="403"/>
      <c r="G7" s="403"/>
    </row>
    <row r="8" spans="1:9" s="157" customFormat="1" ht="18.75" customHeight="1">
      <c r="A8" s="456">
        <v>1995</v>
      </c>
      <c r="B8" s="404">
        <v>6.191522258370235</v>
      </c>
      <c r="C8" s="405">
        <v>3.367291666666667</v>
      </c>
      <c r="D8" s="404">
        <v>9.558813925036905</v>
      </c>
      <c r="E8" s="406">
        <v>6.8075</v>
      </c>
      <c r="F8" s="78">
        <v>2.7513139250369036</v>
      </c>
      <c r="G8" s="78">
        <v>1.4783333333333344</v>
      </c>
      <c r="H8" s="159"/>
      <c r="I8" s="494"/>
    </row>
    <row r="9" spans="1:9" s="157" customFormat="1" ht="18.75" customHeight="1">
      <c r="A9" s="456">
        <v>1996</v>
      </c>
      <c r="B9" s="404">
        <v>5.819690662348876</v>
      </c>
      <c r="C9" s="405">
        <v>3.630208333333334</v>
      </c>
      <c r="D9" s="404">
        <v>9.44989899568221</v>
      </c>
      <c r="E9" s="406">
        <v>6.723333333333334</v>
      </c>
      <c r="F9" s="78">
        <v>2.7265656623488765</v>
      </c>
      <c r="G9" s="78">
        <v>1.439166666666666</v>
      </c>
      <c r="H9" s="159"/>
      <c r="I9" s="494"/>
    </row>
    <row r="10" spans="1:9" ht="18.75" customHeight="1">
      <c r="A10" s="456">
        <v>1997</v>
      </c>
      <c r="B10" s="405">
        <v>5.835619911190757</v>
      </c>
      <c r="C10" s="405">
        <v>3.6346527777777777</v>
      </c>
      <c r="D10" s="405">
        <v>9.470272688968535</v>
      </c>
      <c r="E10" s="78">
        <v>6.5675</v>
      </c>
      <c r="F10" s="78">
        <v>2.902772688968534</v>
      </c>
      <c r="G10" s="78">
        <v>1.3899999999999997</v>
      </c>
      <c r="H10" s="159"/>
      <c r="I10" s="494"/>
    </row>
    <row r="11" spans="1:9" ht="18.75" customHeight="1">
      <c r="A11" s="456">
        <v>1998</v>
      </c>
      <c r="B11" s="405">
        <v>5.159318451789027</v>
      </c>
      <c r="C11" s="405">
        <v>3.9173611111111115</v>
      </c>
      <c r="D11" s="405">
        <v>9.076679562900138</v>
      </c>
      <c r="E11" s="78">
        <v>5.531666666666665</v>
      </c>
      <c r="F11" s="78">
        <v>3.5450128962334717</v>
      </c>
      <c r="G11" s="78">
        <v>1.7333333333333343</v>
      </c>
      <c r="H11" s="159"/>
      <c r="I11" s="494"/>
    </row>
    <row r="12" spans="1:9" ht="18.75" customHeight="1">
      <c r="A12" s="456">
        <v>1999</v>
      </c>
      <c r="B12" s="405">
        <v>6.086422796676204</v>
      </c>
      <c r="C12" s="405">
        <v>4.434444444444444</v>
      </c>
      <c r="D12" s="405">
        <v>10.520867241120648</v>
      </c>
      <c r="E12" s="78">
        <v>5.913333333333334</v>
      </c>
      <c r="F12" s="78">
        <v>4.607533907787316</v>
      </c>
      <c r="G12" s="78">
        <v>1.9683333333333337</v>
      </c>
      <c r="H12" s="159"/>
      <c r="I12" s="494"/>
    </row>
    <row r="13" spans="1:9" ht="18.75" customHeight="1">
      <c r="A13" s="456">
        <v>2000</v>
      </c>
      <c r="B13" s="405">
        <v>5.812323200247637</v>
      </c>
      <c r="C13" s="405">
        <v>5.463611111111111</v>
      </c>
      <c r="D13" s="405">
        <v>11.275934311358748</v>
      </c>
      <c r="E13" s="78">
        <v>5.879999999999999</v>
      </c>
      <c r="F13" s="78">
        <v>5.395934311358748</v>
      </c>
      <c r="G13" s="78">
        <v>2.479166666666666</v>
      </c>
      <c r="H13" s="159"/>
      <c r="I13" s="494"/>
    </row>
    <row r="14" spans="1:9" ht="18.75" customHeight="1">
      <c r="A14" s="456">
        <v>2001</v>
      </c>
      <c r="B14" s="405">
        <v>5.000984179216686</v>
      </c>
      <c r="C14" s="405">
        <v>6.638958333333334</v>
      </c>
      <c r="D14" s="405">
        <v>11.63994251255002</v>
      </c>
      <c r="E14" s="78">
        <v>5.467500000000001</v>
      </c>
      <c r="F14" s="78">
        <v>6.1724425125500195</v>
      </c>
      <c r="G14" s="78">
        <v>2.5299999999999985</v>
      </c>
      <c r="H14" s="159"/>
      <c r="I14" s="494"/>
    </row>
    <row r="15" spans="1:9" ht="18.75" customHeight="1">
      <c r="A15" s="456">
        <v>2002</v>
      </c>
      <c r="B15" s="405">
        <v>5.678965818550439</v>
      </c>
      <c r="C15" s="405">
        <v>7.015347222222222</v>
      </c>
      <c r="D15" s="405">
        <v>12.694313040772661</v>
      </c>
      <c r="E15" s="78">
        <v>5.405833333333334</v>
      </c>
      <c r="F15" s="78">
        <v>7.288479707439328</v>
      </c>
      <c r="G15" s="78">
        <v>2.5824999999999996</v>
      </c>
      <c r="H15" s="159"/>
      <c r="I15" s="494"/>
    </row>
    <row r="16" spans="1:9" ht="18.75" customHeight="1">
      <c r="A16" s="456">
        <v>2003</v>
      </c>
      <c r="B16" s="405">
        <v>4.898724011591576</v>
      </c>
      <c r="C16" s="405">
        <v>5.907152777777778</v>
      </c>
      <c r="D16" s="405">
        <v>10.805876789369352</v>
      </c>
      <c r="E16" s="78">
        <v>5.0325</v>
      </c>
      <c r="F16" s="78">
        <v>5.773376789369354</v>
      </c>
      <c r="G16" s="78">
        <v>1.7700000000000014</v>
      </c>
      <c r="H16" s="159"/>
      <c r="I16" s="494"/>
    </row>
    <row r="17" spans="1:9" ht="18.75" customHeight="1">
      <c r="A17" s="456">
        <v>2004</v>
      </c>
      <c r="B17" s="405">
        <v>4.1838200575034366</v>
      </c>
      <c r="C17" s="405">
        <v>5.114999999999999</v>
      </c>
      <c r="D17" s="405">
        <v>9.298820057503436</v>
      </c>
      <c r="E17" s="78">
        <v>5.093333333333333</v>
      </c>
      <c r="F17" s="78">
        <v>4.205486724170105</v>
      </c>
      <c r="G17" s="78">
        <v>1.293333333333334</v>
      </c>
      <c r="H17" s="159"/>
      <c r="I17" s="494"/>
    </row>
    <row r="18" spans="1:9" ht="18.75" customHeight="1">
      <c r="A18" s="456">
        <v>2005</v>
      </c>
      <c r="B18" s="405">
        <v>3.935013272176922</v>
      </c>
      <c r="C18" s="405">
        <v>4.926041666666666</v>
      </c>
      <c r="D18" s="405">
        <v>8.861054938843589</v>
      </c>
      <c r="E18" s="78">
        <v>4.520833333333333</v>
      </c>
      <c r="F18" s="78">
        <v>4.340221605510255</v>
      </c>
      <c r="G18" s="78">
        <v>1.3791666666666682</v>
      </c>
      <c r="H18" s="159"/>
      <c r="I18" s="494"/>
    </row>
    <row r="19" spans="1:9" ht="18.75" customHeight="1">
      <c r="A19" s="456">
        <v>2006</v>
      </c>
      <c r="B19" s="405">
        <v>3.9024049207999565</v>
      </c>
      <c r="C19" s="405">
        <v>6.058744658119658</v>
      </c>
      <c r="D19" s="405">
        <v>9.961149578919615</v>
      </c>
      <c r="E19" s="78">
        <v>4.873333333333334</v>
      </c>
      <c r="F19" s="78">
        <v>5.087816245586281</v>
      </c>
      <c r="G19" s="78">
        <v>1.435833333333333</v>
      </c>
      <c r="H19" s="159"/>
      <c r="I19" s="494"/>
    </row>
    <row r="20" spans="1:9" ht="18.75" customHeight="1">
      <c r="A20" s="456">
        <v>2007</v>
      </c>
      <c r="B20" s="405">
        <v>3.8181176241060846</v>
      </c>
      <c r="C20" s="405">
        <v>5.905595238095238</v>
      </c>
      <c r="D20" s="405">
        <v>9.723712862201323</v>
      </c>
      <c r="E20" s="78">
        <v>4.796666666666666</v>
      </c>
      <c r="F20" s="78">
        <v>4.927046195534655</v>
      </c>
      <c r="G20" s="78">
        <v>1.5316666666666672</v>
      </c>
      <c r="H20" s="159"/>
      <c r="I20" s="494"/>
    </row>
    <row r="21" spans="1:9" ht="18.75" customHeight="1">
      <c r="A21" s="456">
        <v>2008</v>
      </c>
      <c r="B21" s="405">
        <v>4.464073597130956</v>
      </c>
      <c r="C21" s="405">
        <v>6.560000000000001</v>
      </c>
      <c r="D21" s="405">
        <v>11.024073597130958</v>
      </c>
      <c r="E21" s="78">
        <v>4.218333333333333</v>
      </c>
      <c r="F21" s="78">
        <v>6.805740263797624</v>
      </c>
      <c r="G21" s="78">
        <v>3.0925000333333346</v>
      </c>
      <c r="H21" s="159"/>
      <c r="I21" s="494"/>
    </row>
    <row r="22" spans="1:9" ht="18.75" customHeight="1">
      <c r="A22" s="456">
        <v>2009</v>
      </c>
      <c r="B22" s="405">
        <v>5.398409395617119</v>
      </c>
      <c r="C22" s="405">
        <v>6.204944444444444</v>
      </c>
      <c r="D22" s="405">
        <v>11.60335384006156</v>
      </c>
      <c r="E22" s="78">
        <v>4.095000000000001</v>
      </c>
      <c r="F22" s="78">
        <v>7.508353840061562</v>
      </c>
      <c r="G22" s="78">
        <v>2.8533333333333335</v>
      </c>
      <c r="H22" s="159"/>
      <c r="I22" s="494"/>
    </row>
    <row r="23" spans="1:9" ht="18.75" customHeight="1">
      <c r="A23" s="456">
        <v>2010</v>
      </c>
      <c r="B23" s="405">
        <v>4.813250257699496</v>
      </c>
      <c r="C23" s="405">
        <v>5.674666666666666</v>
      </c>
      <c r="D23" s="405">
        <v>10.487916924366163</v>
      </c>
      <c r="E23" s="78">
        <v>4.173333333333333</v>
      </c>
      <c r="F23" s="78">
        <v>6.31458359103283</v>
      </c>
      <c r="G23" s="78">
        <v>1.7133333333333347</v>
      </c>
      <c r="H23" s="159"/>
      <c r="I23" s="494"/>
    </row>
    <row r="24" spans="1:7" ht="18.75" customHeight="1">
      <c r="A24" s="77"/>
      <c r="B24" s="407"/>
      <c r="C24" s="408"/>
      <c r="D24" s="408"/>
      <c r="E24" s="95"/>
      <c r="F24" s="95"/>
      <c r="G24" s="95"/>
    </row>
    <row r="25" spans="1:7" ht="18.75" customHeight="1">
      <c r="A25" s="409" t="s">
        <v>41</v>
      </c>
      <c r="B25" s="89"/>
      <c r="C25" s="89"/>
      <c r="D25" s="89"/>
      <c r="E25" s="78"/>
      <c r="F25" s="78"/>
      <c r="G25" s="78"/>
    </row>
    <row r="26" spans="1:7" ht="18.75" customHeight="1">
      <c r="A26" s="457" t="s">
        <v>565</v>
      </c>
      <c r="B26" s="410">
        <v>5.036564049297018</v>
      </c>
      <c r="C26" s="410">
        <v>6.0124571428571425</v>
      </c>
      <c r="D26" s="410">
        <v>11.04902119215416</v>
      </c>
      <c r="E26" s="72">
        <v>3.6080000000000005</v>
      </c>
      <c r="F26" s="72">
        <v>7.441021192154162</v>
      </c>
      <c r="G26" s="72">
        <v>3.257</v>
      </c>
    </row>
    <row r="27" spans="1:7" ht="18.75" customHeight="1">
      <c r="A27" s="457" t="s">
        <v>566</v>
      </c>
      <c r="B27" s="410">
        <v>4.456373124080272</v>
      </c>
      <c r="C27" s="410">
        <v>5.845897588522589</v>
      </c>
      <c r="D27" s="410">
        <v>10.302270712602862</v>
      </c>
      <c r="E27" s="72">
        <v>4.601805555555558</v>
      </c>
      <c r="F27" s="72">
        <v>5.700465157047304</v>
      </c>
      <c r="G27" s="72">
        <v>1.8512500055555554</v>
      </c>
    </row>
    <row r="28" spans="1:7" ht="18.75" customHeight="1">
      <c r="A28" s="413" t="s">
        <v>567</v>
      </c>
      <c r="B28" s="410">
        <v>4.527128114960364</v>
      </c>
      <c r="C28" s="410">
        <v>5.866209729295096</v>
      </c>
      <c r="D28" s="410">
        <v>10.393337844255456</v>
      </c>
      <c r="E28" s="72">
        <v>4.480609756097561</v>
      </c>
      <c r="F28" s="72">
        <v>5.912728088157897</v>
      </c>
      <c r="G28" s="72">
        <v>2.0226829317073176</v>
      </c>
    </row>
    <row r="29" spans="1:7" ht="18.75" customHeight="1">
      <c r="A29" s="413" t="s">
        <v>568</v>
      </c>
      <c r="B29" s="410">
        <v>5.0710228751855135</v>
      </c>
      <c r="C29" s="410">
        <v>5.513642501776829</v>
      </c>
      <c r="D29" s="410">
        <v>10.584665376962343</v>
      </c>
      <c r="E29" s="72">
        <v>5.502537313432834</v>
      </c>
      <c r="F29" s="72">
        <v>5.082128063529509</v>
      </c>
      <c r="G29" s="72">
        <v>2.0125373134328366</v>
      </c>
    </row>
    <row r="30" spans="1:7" ht="18.75" customHeight="1">
      <c r="A30" s="413" t="s">
        <v>569</v>
      </c>
      <c r="B30" s="410">
        <v>6.034924582954237</v>
      </c>
      <c r="C30" s="410">
        <v>3.8629629629629627</v>
      </c>
      <c r="D30" s="410">
        <v>9.897887545917198</v>
      </c>
      <c r="E30" s="72">
        <v>6.498333333333333</v>
      </c>
      <c r="F30" s="72">
        <v>3.3995542125838663</v>
      </c>
      <c r="G30" s="72">
        <v>1.6119444444444446</v>
      </c>
    </row>
    <row r="31" spans="1:7" ht="18.75" customHeight="1">
      <c r="A31" s="413" t="s">
        <v>570</v>
      </c>
      <c r="B31" s="410">
        <v>6.249085989950464</v>
      </c>
      <c r="C31" s="410">
        <v>3.419761904761905</v>
      </c>
      <c r="D31" s="410">
        <v>9.668847894712368</v>
      </c>
      <c r="E31" s="72">
        <v>7.311428571428571</v>
      </c>
      <c r="F31" s="72">
        <v>2.357419323283797</v>
      </c>
      <c r="G31" s="72">
        <v>1.3299999999999998</v>
      </c>
    </row>
    <row r="32" spans="1:7" ht="18.75" customHeight="1">
      <c r="A32" s="458"/>
      <c r="B32" s="411"/>
      <c r="C32" s="411"/>
      <c r="D32" s="411"/>
      <c r="E32" s="72"/>
      <c r="F32" s="72"/>
      <c r="G32" s="72"/>
    </row>
    <row r="33" spans="1:7" ht="18.75" customHeight="1">
      <c r="A33" s="413" t="s">
        <v>42</v>
      </c>
      <c r="B33" s="411"/>
      <c r="C33" s="411"/>
      <c r="D33" s="411"/>
      <c r="E33" s="72"/>
      <c r="F33" s="72"/>
      <c r="G33" s="72"/>
    </row>
    <row r="34" spans="1:7" s="59" customFormat="1" ht="18.75" customHeight="1">
      <c r="A34" s="459" t="s">
        <v>486</v>
      </c>
      <c r="B34" s="412">
        <v>5.062416275938466</v>
      </c>
      <c r="C34" s="412">
        <v>5.278376278235653</v>
      </c>
      <c r="D34" s="412">
        <v>10.340792554174113</v>
      </c>
      <c r="E34" s="412">
        <v>5.318749999999999</v>
      </c>
      <c r="F34" s="412">
        <v>5.022042554174118</v>
      </c>
      <c r="G34" s="412">
        <v>1.9168750020833338</v>
      </c>
    </row>
    <row r="35" spans="1:7" s="59" customFormat="1" ht="18.75" customHeight="1">
      <c r="A35" s="409"/>
      <c r="B35" s="410"/>
      <c r="C35" s="410"/>
      <c r="D35" s="410"/>
      <c r="E35" s="410"/>
      <c r="F35" s="410"/>
      <c r="G35" s="413"/>
    </row>
    <row r="36" ht="14.25">
      <c r="A36" s="414" t="s">
        <v>575</v>
      </c>
    </row>
    <row r="37" ht="14.25">
      <c r="A37" s="462" t="s">
        <v>648</v>
      </c>
    </row>
    <row r="38" ht="14.25">
      <c r="A38" s="414"/>
    </row>
    <row r="39" spans="1:7" ht="26.25" customHeight="1">
      <c r="A39" s="571" t="s">
        <v>738</v>
      </c>
      <c r="B39" s="571"/>
      <c r="C39" s="571"/>
      <c r="D39" s="571"/>
      <c r="E39" s="571"/>
      <c r="F39" s="571"/>
      <c r="G39" s="571"/>
    </row>
    <row r="40" spans="1:7" ht="12.75">
      <c r="A40" s="465"/>
      <c r="B40" s="56"/>
      <c r="C40" s="56"/>
      <c r="D40" s="56"/>
      <c r="E40" s="56"/>
      <c r="F40" s="56"/>
      <c r="G40" s="56"/>
    </row>
    <row r="44" ht="12.75">
      <c r="C44" s="52" t="s">
        <v>9</v>
      </c>
    </row>
  </sheetData>
  <sheetProtection/>
  <mergeCells count="3">
    <mergeCell ref="A1:G2"/>
    <mergeCell ref="A4:G4"/>
    <mergeCell ref="A39:G39"/>
  </mergeCells>
  <printOptions/>
  <pageMargins left="0.7" right="0.7" top="0.75" bottom="0.75" header="0.3" footer="0.3"/>
  <pageSetup fitToHeight="1" fitToWidth="1" horizontalDpi="600" verticalDpi="600" orientation="portrait" scale="91" r:id="rId1"/>
  <headerFooter>
    <oddHeader>&amp;R&amp;"Arial,Bold"Schedule 13
Page 1 of 4</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O58"/>
  <sheetViews>
    <sheetView zoomScalePageLayoutView="0" workbookViewId="0" topLeftCell="A10">
      <selection activeCell="H2" sqref="H2"/>
    </sheetView>
  </sheetViews>
  <sheetFormatPr defaultColWidth="9.140625" defaultRowHeight="15"/>
  <cols>
    <col min="1" max="1" width="21.57421875" style="52" customWidth="1"/>
    <col min="2" max="2" width="22.00390625" style="52" customWidth="1"/>
    <col min="3" max="4" width="9.140625" style="52" customWidth="1"/>
    <col min="5" max="5" width="19.140625" style="52" customWidth="1"/>
    <col min="6" max="6" width="24.57421875" style="52" customWidth="1"/>
    <col min="7" max="7" width="20.140625" style="52" customWidth="1"/>
    <col min="8" max="8" width="14.00390625" style="52" customWidth="1"/>
    <col min="9" max="16384" width="9.140625" style="52" customWidth="1"/>
  </cols>
  <sheetData>
    <row r="1" spans="1:8" s="416" customFormat="1" ht="46.5" customHeight="1">
      <c r="A1" s="559" t="s">
        <v>680</v>
      </c>
      <c r="B1" s="559"/>
      <c r="C1" s="559"/>
      <c r="D1" s="559"/>
      <c r="E1" s="559"/>
      <c r="F1" s="559"/>
      <c r="G1" s="559"/>
      <c r="H1" s="415"/>
    </row>
    <row r="2" spans="1:8" s="402" customFormat="1" ht="12.75">
      <c r="A2" s="415"/>
      <c r="B2" s="415"/>
      <c r="C2" s="415"/>
      <c r="D2" s="415"/>
      <c r="E2" s="415"/>
      <c r="F2" s="415"/>
      <c r="G2" s="415"/>
      <c r="H2" s="415"/>
    </row>
    <row r="3" spans="1:9" ht="12.75">
      <c r="A3" s="557" t="s">
        <v>487</v>
      </c>
      <c r="B3" s="557"/>
      <c r="C3" s="557"/>
      <c r="D3" s="557"/>
      <c r="E3" s="557"/>
      <c r="F3" s="557"/>
      <c r="G3" s="557"/>
      <c r="H3" s="415"/>
      <c r="I3" s="56"/>
    </row>
    <row r="4" ht="12.75">
      <c r="B4" s="417"/>
    </row>
    <row r="5" spans="1:2" ht="17.25" customHeight="1">
      <c r="A5" s="37" t="s">
        <v>599</v>
      </c>
      <c r="B5" s="417"/>
    </row>
    <row r="6" ht="17.25" customHeight="1">
      <c r="B6" s="417"/>
    </row>
    <row r="7" spans="2:3" ht="17.25" customHeight="1">
      <c r="B7" s="417" t="s">
        <v>43</v>
      </c>
      <c r="C7" s="418" t="s">
        <v>639</v>
      </c>
    </row>
    <row r="8" spans="2:3" ht="17.25" customHeight="1">
      <c r="B8" s="417"/>
      <c r="C8" s="418"/>
    </row>
    <row r="9" ht="17.25" customHeight="1">
      <c r="B9" s="417" t="s">
        <v>44</v>
      </c>
    </row>
    <row r="10" spans="2:5" ht="17.25" customHeight="1">
      <c r="B10" s="417"/>
      <c r="D10" s="417" t="s">
        <v>602</v>
      </c>
      <c r="E10" s="418" t="s">
        <v>640</v>
      </c>
    </row>
    <row r="11" spans="2:3" ht="17.25" customHeight="1">
      <c r="B11" s="417" t="s">
        <v>530</v>
      </c>
      <c r="C11" s="418" t="s">
        <v>641</v>
      </c>
    </row>
    <row r="12" ht="17.25" customHeight="1">
      <c r="B12" s="417"/>
    </row>
    <row r="13" spans="1:7" ht="10.5" customHeight="1">
      <c r="A13" s="572" t="s">
        <v>689</v>
      </c>
      <c r="B13" s="572"/>
      <c r="C13" s="573" t="s">
        <v>690</v>
      </c>
      <c r="G13" s="52" t="s">
        <v>9</v>
      </c>
    </row>
    <row r="14" spans="1:3" ht="17.25" customHeight="1">
      <c r="A14" s="572"/>
      <c r="B14" s="572"/>
      <c r="C14" s="573"/>
    </row>
    <row r="15" spans="1:3" ht="17.25" customHeight="1">
      <c r="A15" s="56"/>
      <c r="B15" s="419"/>
      <c r="C15" s="322"/>
    </row>
    <row r="16" spans="1:3" ht="17.25" customHeight="1">
      <c r="A16" s="416" t="s">
        <v>691</v>
      </c>
      <c r="B16" s="402"/>
      <c r="C16" s="460" t="s">
        <v>692</v>
      </c>
    </row>
    <row r="17" spans="2:3" ht="17.25" customHeight="1">
      <c r="B17" s="420"/>
      <c r="C17" s="421"/>
    </row>
    <row r="18" spans="2:3" ht="17.25" customHeight="1">
      <c r="B18" s="420"/>
      <c r="C18" s="421"/>
    </row>
    <row r="19" spans="1:2" ht="17.25" customHeight="1">
      <c r="A19" s="37" t="s">
        <v>600</v>
      </c>
      <c r="B19" s="417"/>
    </row>
    <row r="20" spans="2:3" ht="17.25" customHeight="1">
      <c r="B20" s="417" t="s">
        <v>43</v>
      </c>
      <c r="C20" s="418" t="s">
        <v>650</v>
      </c>
    </row>
    <row r="21" spans="2:3" ht="17.25" customHeight="1">
      <c r="B21" s="417" t="s">
        <v>9</v>
      </c>
      <c r="C21" s="418"/>
    </row>
    <row r="22" spans="2:8" ht="17.25" customHeight="1">
      <c r="B22" s="417" t="s">
        <v>45</v>
      </c>
      <c r="C22" s="422" t="s">
        <v>649</v>
      </c>
      <c r="D22" s="423"/>
      <c r="E22" s="423"/>
      <c r="F22" s="423"/>
      <c r="G22" s="423"/>
      <c r="H22" s="423"/>
    </row>
    <row r="23" spans="2:8" ht="17.25" customHeight="1">
      <c r="B23" s="417"/>
      <c r="C23" s="423"/>
      <c r="D23" s="423"/>
      <c r="E23" s="423"/>
      <c r="F23" s="423"/>
      <c r="G23" s="423"/>
      <c r="H23" s="423"/>
    </row>
    <row r="24" spans="2:7" ht="17.25" customHeight="1">
      <c r="B24" s="417"/>
      <c r="C24" s="327"/>
      <c r="D24" s="327"/>
      <c r="E24" s="327"/>
      <c r="F24" s="327"/>
      <c r="G24" s="327"/>
    </row>
    <row r="25" ht="17.25" customHeight="1">
      <c r="B25" s="417" t="s">
        <v>44</v>
      </c>
    </row>
    <row r="26" spans="2:5" ht="17.25" customHeight="1">
      <c r="B26" s="417"/>
      <c r="D26" s="417" t="s">
        <v>602</v>
      </c>
      <c r="E26" s="418" t="s">
        <v>651</v>
      </c>
    </row>
    <row r="27" spans="2:5" ht="17.25" customHeight="1">
      <c r="B27" s="417"/>
      <c r="D27" s="417" t="s">
        <v>603</v>
      </c>
      <c r="E27" s="418" t="s">
        <v>652</v>
      </c>
    </row>
    <row r="28" spans="2:5" ht="17.25" customHeight="1">
      <c r="B28" s="417"/>
      <c r="D28" s="417"/>
      <c r="E28" s="418"/>
    </row>
    <row r="29" spans="2:3" ht="17.25" customHeight="1">
      <c r="B29" s="417" t="s">
        <v>530</v>
      </c>
      <c r="C29" s="418" t="s">
        <v>653</v>
      </c>
    </row>
    <row r="30" spans="2:3" ht="17.25" customHeight="1">
      <c r="B30" s="417"/>
      <c r="C30" s="418"/>
    </row>
    <row r="31" spans="1:6" ht="10.5" customHeight="1">
      <c r="A31" s="572" t="s">
        <v>694</v>
      </c>
      <c r="B31" s="572"/>
      <c r="C31" s="573" t="s">
        <v>695</v>
      </c>
      <c r="E31" s="56"/>
      <c r="F31" s="56"/>
    </row>
    <row r="32" spans="1:8" ht="17.25" customHeight="1">
      <c r="A32" s="572"/>
      <c r="B32" s="572"/>
      <c r="C32" s="573"/>
      <c r="E32" s="56"/>
      <c r="F32" s="56"/>
      <c r="G32" s="56"/>
      <c r="H32" s="56"/>
    </row>
    <row r="33" spans="1:3" ht="17.25" customHeight="1">
      <c r="A33" s="56"/>
      <c r="B33" s="424"/>
      <c r="C33" s="56" t="s">
        <v>9</v>
      </c>
    </row>
    <row r="34" spans="1:3" ht="28.5" customHeight="1">
      <c r="A34" s="572" t="s">
        <v>693</v>
      </c>
      <c r="B34" s="572"/>
      <c r="C34" s="461" t="s">
        <v>654</v>
      </c>
    </row>
    <row r="35" ht="17.25" customHeight="1"/>
    <row r="36" ht="17.25" customHeight="1"/>
    <row r="37" spans="1:2" ht="17.25" customHeight="1">
      <c r="A37" s="37" t="s">
        <v>601</v>
      </c>
      <c r="B37" s="417"/>
    </row>
    <row r="38" spans="2:3" ht="17.25" customHeight="1">
      <c r="B38" s="417" t="s">
        <v>43</v>
      </c>
      <c r="C38" s="418" t="s">
        <v>656</v>
      </c>
    </row>
    <row r="39" spans="2:3" ht="17.25" customHeight="1">
      <c r="B39" s="417" t="s">
        <v>9</v>
      </c>
      <c r="C39" s="418"/>
    </row>
    <row r="40" ht="17.25" customHeight="1">
      <c r="B40" s="417" t="s">
        <v>44</v>
      </c>
    </row>
    <row r="41" spans="2:5" ht="17.25" customHeight="1">
      <c r="B41" s="417"/>
      <c r="D41" s="417" t="s">
        <v>655</v>
      </c>
      <c r="E41" s="418" t="s">
        <v>657</v>
      </c>
    </row>
    <row r="42" spans="2:3" ht="17.25" customHeight="1">
      <c r="B42" s="417" t="s">
        <v>530</v>
      </c>
      <c r="C42" s="418" t="s">
        <v>658</v>
      </c>
    </row>
    <row r="43" spans="2:3" ht="17.25" customHeight="1">
      <c r="B43" s="417"/>
      <c r="C43" s="418"/>
    </row>
    <row r="44" spans="1:6" ht="17.25" customHeight="1">
      <c r="A44" s="572" t="s">
        <v>696</v>
      </c>
      <c r="B44" s="572"/>
      <c r="C44" s="573" t="s">
        <v>666</v>
      </c>
      <c r="E44" s="56"/>
      <c r="F44" s="56"/>
    </row>
    <row r="45" spans="1:6" ht="17.25" customHeight="1">
      <c r="A45" s="572"/>
      <c r="B45" s="572"/>
      <c r="C45" s="573"/>
      <c r="E45" s="56"/>
      <c r="F45" s="56"/>
    </row>
    <row r="46" spans="1:3" ht="17.25" customHeight="1">
      <c r="A46" s="56"/>
      <c r="B46" s="424"/>
      <c r="C46" s="56" t="s">
        <v>9</v>
      </c>
    </row>
    <row r="47" spans="1:3" ht="24.75" customHeight="1">
      <c r="A47" s="572" t="s">
        <v>697</v>
      </c>
      <c r="B47" s="572"/>
      <c r="C47" s="461" t="s">
        <v>654</v>
      </c>
    </row>
    <row r="48" ht="17.25" customHeight="1"/>
    <row r="49" ht="17.25" customHeight="1">
      <c r="A49" s="52" t="s">
        <v>402</v>
      </c>
    </row>
    <row r="50" ht="17.25" customHeight="1">
      <c r="A50" s="52" t="s">
        <v>403</v>
      </c>
    </row>
    <row r="51" ht="17.25" customHeight="1">
      <c r="A51" s="52" t="s">
        <v>531</v>
      </c>
    </row>
    <row r="52" ht="17.25" customHeight="1">
      <c r="A52" s="52" t="s">
        <v>404</v>
      </c>
    </row>
    <row r="53" ht="17.25" customHeight="1"/>
    <row r="58" ht="12.75">
      <c r="O58" s="52" t="s">
        <v>9</v>
      </c>
    </row>
  </sheetData>
  <sheetProtection/>
  <mergeCells count="10">
    <mergeCell ref="A44:B45"/>
    <mergeCell ref="C44:C45"/>
    <mergeCell ref="A47:B47"/>
    <mergeCell ref="A1:G1"/>
    <mergeCell ref="A34:B34"/>
    <mergeCell ref="A31:B32"/>
    <mergeCell ref="C31:C32"/>
    <mergeCell ref="A13:B14"/>
    <mergeCell ref="C13:C14"/>
    <mergeCell ref="A3:G3"/>
  </mergeCells>
  <printOptions/>
  <pageMargins left="0.7" right="0.7" top="0.75" bottom="0.75" header="0.3" footer="0.3"/>
  <pageSetup fitToHeight="1" fitToWidth="1" horizontalDpi="600" verticalDpi="600" orientation="portrait" scale="72" r:id="rId1"/>
  <headerFooter>
    <oddHeader>&amp;R&amp;"Arial,Bold"Schedule 13
Page 2 of 4</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44"/>
  <sheetViews>
    <sheetView zoomScalePageLayoutView="0" workbookViewId="0" topLeftCell="A1">
      <selection activeCell="I31" sqref="I31"/>
    </sheetView>
  </sheetViews>
  <sheetFormatPr defaultColWidth="14.140625" defaultRowHeight="15"/>
  <cols>
    <col min="1" max="1" width="14.7109375" style="55" customWidth="1"/>
    <col min="2" max="16384" width="14.140625" style="52" customWidth="1"/>
  </cols>
  <sheetData>
    <row r="1" spans="1:7" ht="12.75">
      <c r="A1" s="559" t="s">
        <v>681</v>
      </c>
      <c r="B1" s="559"/>
      <c r="C1" s="559"/>
      <c r="D1" s="559"/>
      <c r="E1" s="559"/>
      <c r="F1" s="559"/>
      <c r="G1" s="559"/>
    </row>
    <row r="2" spans="1:7" ht="30.75" customHeight="1">
      <c r="A2" s="559"/>
      <c r="B2" s="559"/>
      <c r="C2" s="559"/>
      <c r="D2" s="559"/>
      <c r="E2" s="559"/>
      <c r="F2" s="559"/>
      <c r="G2" s="559"/>
    </row>
    <row r="3" spans="1:9" ht="12.75" customHeight="1">
      <c r="A3" s="157"/>
      <c r="B3" s="157"/>
      <c r="C3" s="157"/>
      <c r="D3" s="157"/>
      <c r="E3" s="157"/>
      <c r="F3" s="157"/>
      <c r="G3" s="157"/>
      <c r="I3"/>
    </row>
    <row r="4" spans="1:7" ht="12.75">
      <c r="A4" s="557" t="s">
        <v>39</v>
      </c>
      <c r="B4" s="557"/>
      <c r="C4" s="557"/>
      <c r="D4" s="557"/>
      <c r="E4" s="557"/>
      <c r="F4" s="557"/>
      <c r="G4" s="557"/>
    </row>
    <row r="6" spans="1:8" s="157" customFormat="1" ht="39.75">
      <c r="A6" s="320" t="s">
        <v>171</v>
      </c>
      <c r="B6" s="320" t="s">
        <v>529</v>
      </c>
      <c r="C6" s="320" t="s">
        <v>40</v>
      </c>
      <c r="D6" s="320" t="s">
        <v>572</v>
      </c>
      <c r="E6" s="320" t="s">
        <v>573</v>
      </c>
      <c r="F6" s="320" t="s">
        <v>574</v>
      </c>
      <c r="G6" s="320" t="s">
        <v>571</v>
      </c>
      <c r="H6" s="402"/>
    </row>
    <row r="7" spans="1:7" s="157" customFormat="1" ht="12.75">
      <c r="A7" s="401"/>
      <c r="B7" s="403"/>
      <c r="C7" s="403"/>
      <c r="D7" s="403"/>
      <c r="E7" s="403"/>
      <c r="F7" s="403"/>
      <c r="G7" s="403"/>
    </row>
    <row r="8" spans="1:9" s="157" customFormat="1" ht="18.75" customHeight="1">
      <c r="A8" s="456">
        <v>1995</v>
      </c>
      <c r="B8" s="404">
        <v>6.191522258370235</v>
      </c>
      <c r="C8" s="405">
        <v>3.367291666666667</v>
      </c>
      <c r="D8" s="404">
        <v>11.026195380732757</v>
      </c>
      <c r="E8" s="406">
        <v>6.8075</v>
      </c>
      <c r="F8" s="78">
        <v>4.218695380732756</v>
      </c>
      <c r="G8" s="78">
        <v>1.4783333333333344</v>
      </c>
      <c r="H8" s="495"/>
      <c r="I8"/>
    </row>
    <row r="9" spans="1:9" s="157" customFormat="1" ht="18.75" customHeight="1">
      <c r="A9" s="456">
        <v>1996</v>
      </c>
      <c r="B9" s="404">
        <v>5.819690662348876</v>
      </c>
      <c r="C9" s="405">
        <v>3.630208333333334</v>
      </c>
      <c r="D9" s="404">
        <v>10.131234801940959</v>
      </c>
      <c r="E9" s="406">
        <v>6.723333333333334</v>
      </c>
      <c r="F9" s="78">
        <v>3.407901468607625</v>
      </c>
      <c r="G9" s="78">
        <v>1.439166666666666</v>
      </c>
      <c r="H9" s="495"/>
      <c r="I9"/>
    </row>
    <row r="10" spans="1:8" ht="18.75" customHeight="1">
      <c r="A10" s="456">
        <v>1997</v>
      </c>
      <c r="B10" s="405">
        <v>5.835619911190757</v>
      </c>
      <c r="C10" s="405">
        <v>3.6346527777777777</v>
      </c>
      <c r="D10" s="405">
        <v>10.326184078575286</v>
      </c>
      <c r="E10" s="78">
        <v>6.5675</v>
      </c>
      <c r="F10" s="78">
        <v>3.7586840785752855</v>
      </c>
      <c r="G10" s="78">
        <v>1.3899999999999997</v>
      </c>
      <c r="H10" s="495"/>
    </row>
    <row r="11" spans="1:8" ht="18.75" customHeight="1">
      <c r="A11" s="456">
        <v>1998</v>
      </c>
      <c r="B11" s="405">
        <v>5.159318451789027</v>
      </c>
      <c r="C11" s="405">
        <v>3.9173611111111115</v>
      </c>
      <c r="D11" s="405">
        <v>9.65886281981325</v>
      </c>
      <c r="E11" s="78">
        <v>5.531666666666665</v>
      </c>
      <c r="F11" s="78">
        <v>4.127196153146583</v>
      </c>
      <c r="G11" s="78">
        <v>1.7333333333333343</v>
      </c>
      <c r="H11" s="495"/>
    </row>
    <row r="12" spans="1:8" ht="18.75" customHeight="1">
      <c r="A12" s="456">
        <v>1999</v>
      </c>
      <c r="B12" s="405">
        <v>6.086422796676204</v>
      </c>
      <c r="C12" s="405">
        <v>4.434444444444444</v>
      </c>
      <c r="D12" s="405">
        <v>10.666135547950704</v>
      </c>
      <c r="E12" s="78">
        <v>5.913333333333334</v>
      </c>
      <c r="F12" s="78">
        <v>4.752802214617371</v>
      </c>
      <c r="G12" s="78">
        <v>1.9683333333333337</v>
      </c>
      <c r="H12" s="495"/>
    </row>
    <row r="13" spans="1:8" ht="18.75" customHeight="1">
      <c r="A13" s="456">
        <v>2000</v>
      </c>
      <c r="B13" s="405">
        <v>5.812323200247637</v>
      </c>
      <c r="C13" s="405">
        <v>5.463611111111111</v>
      </c>
      <c r="D13" s="405">
        <v>11.019519345538308</v>
      </c>
      <c r="E13" s="78">
        <v>5.879999999999999</v>
      </c>
      <c r="F13" s="78">
        <v>5.139519345538307</v>
      </c>
      <c r="G13" s="78">
        <v>2.479166666666666</v>
      </c>
      <c r="H13" s="495"/>
    </row>
    <row r="14" spans="1:8" ht="18.75" customHeight="1">
      <c r="A14" s="456">
        <v>2001</v>
      </c>
      <c r="B14" s="405">
        <v>5.000984179216686</v>
      </c>
      <c r="C14" s="405">
        <v>6.638958333333334</v>
      </c>
      <c r="D14" s="405">
        <v>10.770127741046826</v>
      </c>
      <c r="E14" s="78">
        <v>5.467500000000001</v>
      </c>
      <c r="F14" s="78">
        <v>5.302627741046826</v>
      </c>
      <c r="G14" s="78">
        <v>2.5299999999999985</v>
      </c>
      <c r="H14" s="495"/>
    </row>
    <row r="15" spans="1:8" ht="18.75" customHeight="1">
      <c r="A15" s="456">
        <v>2002</v>
      </c>
      <c r="B15" s="405">
        <v>5.678965818550439</v>
      </c>
      <c r="C15" s="405">
        <v>7.015347222222222</v>
      </c>
      <c r="D15" s="405">
        <v>11.572516856779293</v>
      </c>
      <c r="E15" s="78">
        <v>5.405833333333334</v>
      </c>
      <c r="F15" s="78">
        <v>6.166683523445957</v>
      </c>
      <c r="G15" s="78">
        <v>2.5824999999999996</v>
      </c>
      <c r="H15" s="495"/>
    </row>
    <row r="16" spans="1:8" ht="18.75" customHeight="1">
      <c r="A16" s="456">
        <v>2003</v>
      </c>
      <c r="B16" s="405">
        <v>4.898724011591576</v>
      </c>
      <c r="C16" s="405">
        <v>5.907152777777778</v>
      </c>
      <c r="D16" s="405">
        <v>10.521980370634491</v>
      </c>
      <c r="E16" s="78">
        <v>5.0325</v>
      </c>
      <c r="F16" s="78">
        <v>5.4894803706344915</v>
      </c>
      <c r="G16" s="78">
        <v>1.7700000000000014</v>
      </c>
      <c r="H16" s="495"/>
    </row>
    <row r="17" spans="1:8" ht="18.75" customHeight="1">
      <c r="A17" s="456">
        <v>2004</v>
      </c>
      <c r="B17" s="405">
        <v>4.1838200575034366</v>
      </c>
      <c r="C17" s="405">
        <v>5.114999999999999</v>
      </c>
      <c r="D17" s="405">
        <v>9.626929697852827</v>
      </c>
      <c r="E17" s="78">
        <v>5.093333333333333</v>
      </c>
      <c r="F17" s="78">
        <v>4.533596364519493</v>
      </c>
      <c r="G17" s="78">
        <v>1.293333333333334</v>
      </c>
      <c r="H17" s="495"/>
    </row>
    <row r="18" spans="1:8" ht="18.75" customHeight="1">
      <c r="A18" s="456">
        <v>2005</v>
      </c>
      <c r="B18" s="405">
        <v>3.935013272176922</v>
      </c>
      <c r="C18" s="405">
        <v>4.926041666666666</v>
      </c>
      <c r="D18" s="405">
        <v>9.258644941368553</v>
      </c>
      <c r="E18" s="78">
        <v>4.520833333333333</v>
      </c>
      <c r="F18" s="78">
        <v>4.737811608035221</v>
      </c>
      <c r="G18" s="78">
        <v>1.3791666666666682</v>
      </c>
      <c r="H18" s="495"/>
    </row>
    <row r="19" spans="1:8" ht="18.75" customHeight="1">
      <c r="A19" s="456">
        <v>2006</v>
      </c>
      <c r="B19" s="405">
        <v>3.9024049207999565</v>
      </c>
      <c r="C19" s="405">
        <v>6.058744658119658</v>
      </c>
      <c r="D19" s="405">
        <v>9.464263343405138</v>
      </c>
      <c r="E19" s="78">
        <v>4.873333333333334</v>
      </c>
      <c r="F19" s="78">
        <v>4.590930010071805</v>
      </c>
      <c r="G19" s="78">
        <v>1.435833333333333</v>
      </c>
      <c r="H19" s="495"/>
    </row>
    <row r="20" spans="1:8" ht="18.75" customHeight="1">
      <c r="A20" s="456">
        <v>2007</v>
      </c>
      <c r="B20" s="405">
        <v>3.8181176241060846</v>
      </c>
      <c r="C20" s="405">
        <v>5.905595238095238</v>
      </c>
      <c r="D20" s="405">
        <v>9.080543006118857</v>
      </c>
      <c r="E20" s="78">
        <v>4.796666666666666</v>
      </c>
      <c r="F20" s="78">
        <v>4.283876339452189</v>
      </c>
      <c r="G20" s="78">
        <v>1.5316666666666672</v>
      </c>
      <c r="H20" s="495"/>
    </row>
    <row r="21" spans="1:8" ht="18.75" customHeight="1">
      <c r="A21" s="456">
        <v>2008</v>
      </c>
      <c r="B21" s="405">
        <v>4.464073597130956</v>
      </c>
      <c r="C21" s="405">
        <v>6.560000000000001</v>
      </c>
      <c r="D21" s="405">
        <v>9.837877563693581</v>
      </c>
      <c r="E21" s="78">
        <v>4.218333333333333</v>
      </c>
      <c r="F21" s="78">
        <v>5.619544230360248</v>
      </c>
      <c r="G21" s="78">
        <v>3.0925000333333346</v>
      </c>
      <c r="H21" s="495"/>
    </row>
    <row r="22" spans="1:8" ht="18.75" customHeight="1">
      <c r="A22" s="456">
        <v>2009</v>
      </c>
      <c r="B22" s="405">
        <v>5.398409395617119</v>
      </c>
      <c r="C22" s="405">
        <v>6.204944444444444</v>
      </c>
      <c r="D22" s="405">
        <v>10.779531370004237</v>
      </c>
      <c r="E22" s="78">
        <v>4.095000000000001</v>
      </c>
      <c r="F22" s="78">
        <v>6.684531370004238</v>
      </c>
      <c r="G22" s="78">
        <v>2.8533333333333335</v>
      </c>
      <c r="H22" s="495"/>
    </row>
    <row r="23" spans="1:8" ht="18.75" customHeight="1">
      <c r="A23" s="456">
        <v>2010</v>
      </c>
      <c r="B23" s="405">
        <v>4.813250257699496</v>
      </c>
      <c r="C23" s="405">
        <v>5.674666666666666</v>
      </c>
      <c r="D23" s="405">
        <v>9.936285020666478</v>
      </c>
      <c r="E23" s="78">
        <v>4.173333333333333</v>
      </c>
      <c r="F23" s="78">
        <v>5.762951687333146</v>
      </c>
      <c r="G23" s="78">
        <v>1.7133333333333347</v>
      </c>
      <c r="H23" s="495"/>
    </row>
    <row r="24" spans="1:7" ht="18.75" customHeight="1">
      <c r="A24" s="77"/>
      <c r="B24" s="407"/>
      <c r="C24" s="408"/>
      <c r="D24" s="408"/>
      <c r="E24" s="95"/>
      <c r="F24" s="95"/>
      <c r="G24" s="95"/>
    </row>
    <row r="25" spans="1:7" ht="18.75" customHeight="1">
      <c r="A25" s="409" t="s">
        <v>41</v>
      </c>
      <c r="B25" s="89"/>
      <c r="C25" s="89"/>
      <c r="D25" s="89"/>
      <c r="E25" s="78"/>
      <c r="F25" s="78"/>
      <c r="G25" s="78"/>
    </row>
    <row r="26" spans="1:7" ht="18.75" customHeight="1">
      <c r="A26" s="457" t="s">
        <v>565</v>
      </c>
      <c r="B26" s="410">
        <v>5.036564049297018</v>
      </c>
      <c r="C26" s="410">
        <v>6.0124571428571425</v>
      </c>
      <c r="D26" s="410">
        <v>10.279820061416942</v>
      </c>
      <c r="E26" s="72">
        <v>3.6080000000000005</v>
      </c>
      <c r="F26" s="72">
        <v>6.67182006141694</v>
      </c>
      <c r="G26" s="72">
        <v>3.257</v>
      </c>
    </row>
    <row r="27" spans="1:7" ht="18.75" customHeight="1">
      <c r="A27" s="457" t="s">
        <v>566</v>
      </c>
      <c r="B27" s="410">
        <v>4.456373124080272</v>
      </c>
      <c r="C27" s="410">
        <v>5.845897588522589</v>
      </c>
      <c r="D27" s="410">
        <v>9.844966752817818</v>
      </c>
      <c r="E27" s="72">
        <v>4.601805555555558</v>
      </c>
      <c r="F27" s="72">
        <v>5.243161197262264</v>
      </c>
      <c r="G27" s="72">
        <v>1.8512500055555554</v>
      </c>
    </row>
    <row r="28" spans="1:7" ht="18.75" customHeight="1">
      <c r="A28" s="413" t="s">
        <v>567</v>
      </c>
      <c r="B28" s="410">
        <v>4.527128114960364</v>
      </c>
      <c r="C28" s="410">
        <v>5.866209729295096</v>
      </c>
      <c r="D28" s="410">
        <v>9.897997644110395</v>
      </c>
      <c r="E28" s="72">
        <v>4.480609756097561</v>
      </c>
      <c r="F28" s="72">
        <v>5.417387888012833</v>
      </c>
      <c r="G28" s="72">
        <v>2.0226829317073176</v>
      </c>
    </row>
    <row r="29" spans="1:7" ht="18.75" customHeight="1">
      <c r="A29" s="413" t="s">
        <v>568</v>
      </c>
      <c r="B29" s="410">
        <v>5.0710228751855135</v>
      </c>
      <c r="C29" s="410">
        <v>5.513642501776829</v>
      </c>
      <c r="D29" s="410">
        <v>10.368080556976873</v>
      </c>
      <c r="E29" s="72">
        <v>5.502537313432834</v>
      </c>
      <c r="F29" s="72">
        <v>4.8655432435440344</v>
      </c>
      <c r="G29" s="72">
        <v>2.0125373134328366</v>
      </c>
    </row>
    <row r="30" spans="1:7" ht="18.75" customHeight="1">
      <c r="A30" s="413" t="s">
        <v>569</v>
      </c>
      <c r="B30" s="410">
        <v>6.034924582954237</v>
      </c>
      <c r="C30" s="410">
        <v>3.8629629629629627</v>
      </c>
      <c r="D30" s="410">
        <v>10.598423618714156</v>
      </c>
      <c r="E30" s="72">
        <v>6.498333333333333</v>
      </c>
      <c r="F30" s="72">
        <v>4.100090285380819</v>
      </c>
      <c r="G30" s="72">
        <v>1.6119444444444446</v>
      </c>
    </row>
    <row r="31" spans="1:7" ht="18.75" customHeight="1">
      <c r="A31" s="413" t="s">
        <v>570</v>
      </c>
      <c r="B31" s="410">
        <v>6.249085989950464</v>
      </c>
      <c r="C31" s="410">
        <v>3.419761904761905</v>
      </c>
      <c r="D31" s="410">
        <v>10.897361175035169</v>
      </c>
      <c r="E31" s="72">
        <v>7.311428571428571</v>
      </c>
      <c r="F31" s="72">
        <v>3.5859326036065977</v>
      </c>
      <c r="G31" s="72">
        <v>1.3299999999999998</v>
      </c>
    </row>
    <row r="32" spans="1:7" ht="18.75" customHeight="1">
      <c r="A32" s="458"/>
      <c r="B32" s="411"/>
      <c r="C32" s="411"/>
      <c r="D32" s="411"/>
      <c r="E32" s="72"/>
      <c r="F32" s="72"/>
      <c r="G32" s="72"/>
    </row>
    <row r="33" spans="1:7" ht="18.75" customHeight="1">
      <c r="A33" s="413" t="s">
        <v>42</v>
      </c>
      <c r="B33" s="411"/>
      <c r="C33" s="411"/>
      <c r="D33" s="411"/>
      <c r="E33" s="72"/>
      <c r="F33" s="72"/>
      <c r="G33" s="72"/>
    </row>
    <row r="34" spans="1:7" s="59" customFormat="1" ht="18.75" customHeight="1">
      <c r="A34" s="459" t="s">
        <v>486</v>
      </c>
      <c r="B34" s="412">
        <v>5.062416275938462</v>
      </c>
      <c r="C34" s="412">
        <v>5.278376278235649</v>
      </c>
      <c r="D34" s="412">
        <v>10.229801992882594</v>
      </c>
      <c r="E34" s="412">
        <v>5.318749999999999</v>
      </c>
      <c r="F34" s="412">
        <v>4.911051992882593</v>
      </c>
      <c r="G34" s="412">
        <v>1.9168750020833338</v>
      </c>
    </row>
    <row r="35" spans="1:7" s="59" customFormat="1" ht="18.75" customHeight="1">
      <c r="A35" s="409"/>
      <c r="B35" s="410"/>
      <c r="C35" s="410"/>
      <c r="D35" s="410"/>
      <c r="E35" s="410"/>
      <c r="F35" s="410"/>
      <c r="G35" s="413"/>
    </row>
    <row r="36" ht="14.25">
      <c r="A36" s="414" t="s">
        <v>575</v>
      </c>
    </row>
    <row r="37" ht="14.25">
      <c r="A37" s="462" t="s">
        <v>648</v>
      </c>
    </row>
    <row r="38" ht="14.25">
      <c r="A38" s="414"/>
    </row>
    <row r="39" spans="1:7" ht="27" customHeight="1">
      <c r="A39" s="571" t="s">
        <v>738</v>
      </c>
      <c r="B39" s="571"/>
      <c r="C39" s="571"/>
      <c r="D39" s="571"/>
      <c r="E39" s="571"/>
      <c r="F39" s="571"/>
      <c r="G39" s="571"/>
    </row>
    <row r="40" spans="1:7" ht="12.75">
      <c r="A40" s="465"/>
      <c r="B40" s="56"/>
      <c r="C40" s="56"/>
      <c r="D40" s="56"/>
      <c r="E40" s="56"/>
      <c r="F40" s="56"/>
      <c r="G40" s="56"/>
    </row>
    <row r="44" ht="12.75">
      <c r="C44" s="52" t="s">
        <v>9</v>
      </c>
    </row>
  </sheetData>
  <sheetProtection/>
  <mergeCells count="3">
    <mergeCell ref="A1:G2"/>
    <mergeCell ref="A4:G4"/>
    <mergeCell ref="A39:G39"/>
  </mergeCells>
  <printOptions/>
  <pageMargins left="0.7" right="0.7" top="0.75" bottom="0.75" header="0.3" footer="0.3"/>
  <pageSetup fitToHeight="1" fitToWidth="1" horizontalDpi="600" verticalDpi="600" orientation="portrait" scale="91" r:id="rId1"/>
  <headerFooter>
    <oddHeader>&amp;R&amp;"Arial,Bold"Schedule 13
Page 3 of 4</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O56"/>
  <sheetViews>
    <sheetView zoomScalePageLayoutView="0" workbookViewId="0" topLeftCell="A4">
      <selection activeCell="A1" sqref="A1:G1"/>
    </sheetView>
  </sheetViews>
  <sheetFormatPr defaultColWidth="9.140625" defaultRowHeight="15"/>
  <cols>
    <col min="1" max="1" width="21.57421875" style="52" customWidth="1"/>
    <col min="2" max="2" width="22.00390625" style="52" customWidth="1"/>
    <col min="3" max="4" width="9.140625" style="52" customWidth="1"/>
    <col min="5" max="5" width="19.140625" style="52" customWidth="1"/>
    <col min="6" max="6" width="24.57421875" style="52" customWidth="1"/>
    <col min="7" max="7" width="20.140625" style="52" customWidth="1"/>
    <col min="8" max="8" width="14.00390625" style="52" customWidth="1"/>
    <col min="9" max="16384" width="9.140625" style="52" customWidth="1"/>
  </cols>
  <sheetData>
    <row r="1" spans="1:8" s="416" customFormat="1" ht="46.5" customHeight="1">
      <c r="A1" s="559" t="s">
        <v>682</v>
      </c>
      <c r="B1" s="559"/>
      <c r="C1" s="559"/>
      <c r="D1" s="559"/>
      <c r="E1" s="559"/>
      <c r="F1" s="559"/>
      <c r="G1" s="559"/>
      <c r="H1" s="415"/>
    </row>
    <row r="2" spans="1:8" s="402" customFormat="1" ht="12.75">
      <c r="A2" s="415"/>
      <c r="B2" s="415"/>
      <c r="C2" s="415"/>
      <c r="D2" s="415"/>
      <c r="E2" s="415"/>
      <c r="F2" s="415"/>
      <c r="G2" s="415"/>
      <c r="H2" s="415"/>
    </row>
    <row r="3" spans="1:9" ht="12.75">
      <c r="A3" s="557" t="s">
        <v>487</v>
      </c>
      <c r="B3" s="557"/>
      <c r="C3" s="557"/>
      <c r="D3" s="557"/>
      <c r="E3" s="557"/>
      <c r="F3" s="557"/>
      <c r="G3" s="557"/>
      <c r="H3" s="415"/>
      <c r="I3" s="56"/>
    </row>
    <row r="4" ht="12.75">
      <c r="B4" s="417"/>
    </row>
    <row r="5" spans="1:2" ht="17.25" customHeight="1">
      <c r="A5" s="37" t="s">
        <v>599</v>
      </c>
      <c r="B5" s="417"/>
    </row>
    <row r="6" spans="2:3" ht="17.25" customHeight="1">
      <c r="B6" s="417" t="s">
        <v>43</v>
      </c>
      <c r="C6" s="418" t="s">
        <v>643</v>
      </c>
    </row>
    <row r="7" spans="2:3" ht="17.25" customHeight="1">
      <c r="B7" s="417"/>
      <c r="C7" s="418"/>
    </row>
    <row r="8" ht="17.25" customHeight="1">
      <c r="B8" s="417" t="s">
        <v>44</v>
      </c>
    </row>
    <row r="9" spans="2:5" ht="17.25" customHeight="1">
      <c r="B9" s="417"/>
      <c r="D9" s="417" t="s">
        <v>602</v>
      </c>
      <c r="E9" s="418" t="s">
        <v>644</v>
      </c>
    </row>
    <row r="10" spans="2:3" ht="17.25" customHeight="1">
      <c r="B10" s="417" t="s">
        <v>530</v>
      </c>
      <c r="C10" s="418" t="s">
        <v>645</v>
      </c>
    </row>
    <row r="11" ht="17.25" customHeight="1">
      <c r="B11" s="417"/>
    </row>
    <row r="12" spans="1:7" ht="10.5" customHeight="1">
      <c r="A12" s="572" t="s">
        <v>698</v>
      </c>
      <c r="B12" s="572"/>
      <c r="C12" s="573" t="s">
        <v>700</v>
      </c>
      <c r="G12" s="52" t="s">
        <v>9</v>
      </c>
    </row>
    <row r="13" spans="1:3" ht="17.25" customHeight="1">
      <c r="A13" s="572"/>
      <c r="B13" s="572"/>
      <c r="C13" s="573"/>
    </row>
    <row r="14" spans="1:3" ht="17.25" customHeight="1">
      <c r="A14" s="56"/>
      <c r="B14" s="419"/>
      <c r="C14" s="322"/>
    </row>
    <row r="15" spans="1:3" ht="17.25" customHeight="1">
      <c r="A15" s="416" t="s">
        <v>699</v>
      </c>
      <c r="B15" s="402"/>
      <c r="C15" s="460" t="s">
        <v>701</v>
      </c>
    </row>
    <row r="16" spans="2:3" ht="17.25" customHeight="1">
      <c r="B16" s="420"/>
      <c r="C16" s="421"/>
    </row>
    <row r="17" spans="2:3" ht="17.25" customHeight="1">
      <c r="B17" s="420"/>
      <c r="C17" s="421"/>
    </row>
    <row r="18" spans="1:2" ht="17.25" customHeight="1">
      <c r="A18" s="37" t="s">
        <v>600</v>
      </c>
      <c r="B18" s="417"/>
    </row>
    <row r="19" spans="2:3" ht="17.25" customHeight="1">
      <c r="B19" s="417" t="s">
        <v>43</v>
      </c>
      <c r="C19" s="418" t="s">
        <v>659</v>
      </c>
    </row>
    <row r="20" spans="2:3" ht="17.25" customHeight="1">
      <c r="B20" s="417" t="s">
        <v>9</v>
      </c>
      <c r="C20" s="418"/>
    </row>
    <row r="21" spans="2:8" ht="17.25" customHeight="1">
      <c r="B21" s="417" t="s">
        <v>45</v>
      </c>
      <c r="C21" s="422" t="s">
        <v>649</v>
      </c>
      <c r="D21" s="423"/>
      <c r="E21" s="423"/>
      <c r="F21" s="423"/>
      <c r="G21" s="423"/>
      <c r="H21" s="423"/>
    </row>
    <row r="22" spans="2:7" ht="17.25" customHeight="1">
      <c r="B22" s="417"/>
      <c r="C22" s="327"/>
      <c r="D22" s="327"/>
      <c r="E22" s="327"/>
      <c r="F22" s="327"/>
      <c r="G22" s="327"/>
    </row>
    <row r="23" ht="17.25" customHeight="1">
      <c r="B23" s="417" t="s">
        <v>44</v>
      </c>
    </row>
    <row r="24" spans="2:5" ht="17.25" customHeight="1">
      <c r="B24" s="417"/>
      <c r="D24" s="417" t="s">
        <v>602</v>
      </c>
      <c r="E24" s="418" t="s">
        <v>660</v>
      </c>
    </row>
    <row r="25" spans="2:5" ht="17.25" customHeight="1">
      <c r="B25" s="417"/>
      <c r="D25" s="417" t="s">
        <v>603</v>
      </c>
      <c r="E25" s="418" t="s">
        <v>661</v>
      </c>
    </row>
    <row r="26" spans="2:5" ht="17.25" customHeight="1">
      <c r="B26" s="417"/>
      <c r="D26" s="417"/>
      <c r="E26" s="418"/>
    </row>
    <row r="27" spans="2:3" ht="17.25" customHeight="1">
      <c r="B27" s="417" t="s">
        <v>530</v>
      </c>
      <c r="C27" s="418" t="s">
        <v>662</v>
      </c>
    </row>
    <row r="28" spans="2:3" ht="17.25" customHeight="1">
      <c r="B28" s="417"/>
      <c r="C28" s="418"/>
    </row>
    <row r="29" spans="1:6" ht="10.5" customHeight="1">
      <c r="A29" s="572" t="s">
        <v>694</v>
      </c>
      <c r="B29" s="572"/>
      <c r="C29" s="573" t="s">
        <v>702</v>
      </c>
      <c r="E29" s="56"/>
      <c r="F29" s="56"/>
    </row>
    <row r="30" spans="1:8" ht="17.25" customHeight="1">
      <c r="A30" s="572"/>
      <c r="B30" s="572"/>
      <c r="C30" s="573"/>
      <c r="E30" s="56"/>
      <c r="F30" s="56"/>
      <c r="G30" s="56"/>
      <c r="H30" s="56"/>
    </row>
    <row r="31" spans="1:3" ht="17.25" customHeight="1">
      <c r="A31" s="56"/>
      <c r="B31" s="424"/>
      <c r="C31" s="56" t="s">
        <v>9</v>
      </c>
    </row>
    <row r="32" spans="1:3" ht="28.5" customHeight="1">
      <c r="A32" s="572" t="s">
        <v>693</v>
      </c>
      <c r="B32" s="572"/>
      <c r="C32" s="461" t="s">
        <v>703</v>
      </c>
    </row>
    <row r="33" ht="17.25" customHeight="1"/>
    <row r="34" ht="17.25" customHeight="1"/>
    <row r="35" spans="1:2" ht="17.25" customHeight="1">
      <c r="A35" s="37" t="s">
        <v>601</v>
      </c>
      <c r="B35" s="417"/>
    </row>
    <row r="36" spans="2:3" ht="17.25" customHeight="1">
      <c r="B36" s="417" t="s">
        <v>43</v>
      </c>
      <c r="C36" s="418" t="s">
        <v>663</v>
      </c>
    </row>
    <row r="37" spans="2:3" ht="17.25" customHeight="1">
      <c r="B37" s="417" t="s">
        <v>9</v>
      </c>
      <c r="C37" s="418"/>
    </row>
    <row r="38" ht="17.25" customHeight="1">
      <c r="B38" s="417" t="s">
        <v>44</v>
      </c>
    </row>
    <row r="39" spans="2:5" ht="17.25" customHeight="1">
      <c r="B39" s="417"/>
      <c r="D39" s="417" t="s">
        <v>588</v>
      </c>
      <c r="E39" s="418" t="s">
        <v>664</v>
      </c>
    </row>
    <row r="40" spans="2:3" ht="17.25" customHeight="1">
      <c r="B40" s="417" t="s">
        <v>530</v>
      </c>
      <c r="C40" s="418" t="s">
        <v>665</v>
      </c>
    </row>
    <row r="41" spans="2:3" ht="17.25" customHeight="1">
      <c r="B41" s="417"/>
      <c r="C41" s="418"/>
    </row>
    <row r="42" spans="1:6" ht="17.25" customHeight="1">
      <c r="A42" s="572" t="s">
        <v>696</v>
      </c>
      <c r="B42" s="572"/>
      <c r="C42" s="573" t="s">
        <v>705</v>
      </c>
      <c r="E42" s="56"/>
      <c r="F42" s="56"/>
    </row>
    <row r="43" spans="1:6" ht="17.25" customHeight="1">
      <c r="A43" s="572"/>
      <c r="B43" s="572"/>
      <c r="C43" s="573"/>
      <c r="E43" s="56"/>
      <c r="F43" s="56"/>
    </row>
    <row r="44" spans="1:3" ht="17.25" customHeight="1">
      <c r="A44" s="56"/>
      <c r="B44" s="424"/>
      <c r="C44" s="56" t="s">
        <v>9</v>
      </c>
    </row>
    <row r="45" spans="1:3" ht="24.75" customHeight="1">
      <c r="A45" s="572" t="s">
        <v>704</v>
      </c>
      <c r="B45" s="572"/>
      <c r="C45" s="461" t="s">
        <v>703</v>
      </c>
    </row>
    <row r="46" ht="17.25" customHeight="1"/>
    <row r="47" ht="17.25" customHeight="1">
      <c r="A47" s="52" t="s">
        <v>402</v>
      </c>
    </row>
    <row r="48" ht="17.25" customHeight="1">
      <c r="A48" s="52" t="s">
        <v>403</v>
      </c>
    </row>
    <row r="49" ht="17.25" customHeight="1">
      <c r="A49" s="52" t="s">
        <v>531</v>
      </c>
    </row>
    <row r="50" ht="17.25" customHeight="1">
      <c r="A50" s="52" t="s">
        <v>404</v>
      </c>
    </row>
    <row r="51" ht="17.25" customHeight="1"/>
    <row r="56" ht="12.75">
      <c r="O56" s="52" t="s">
        <v>9</v>
      </c>
    </row>
  </sheetData>
  <sheetProtection/>
  <mergeCells count="10">
    <mergeCell ref="A45:B45"/>
    <mergeCell ref="A29:B30"/>
    <mergeCell ref="C29:C30"/>
    <mergeCell ref="A1:G1"/>
    <mergeCell ref="A3:G3"/>
    <mergeCell ref="A12:B13"/>
    <mergeCell ref="C12:C13"/>
    <mergeCell ref="A32:B32"/>
    <mergeCell ref="A42:B43"/>
    <mergeCell ref="C42:C43"/>
  </mergeCells>
  <printOptions/>
  <pageMargins left="0.7" right="0.7" top="0.75" bottom="0.75" header="0.3" footer="0.3"/>
  <pageSetup fitToHeight="1" fitToWidth="1" horizontalDpi="600" verticalDpi="600" orientation="portrait" scale="72" r:id="rId1"/>
  <headerFooter>
    <oddHeader>&amp;R&amp;"Arial,Bold"Schedule 13
Page 4 of 4</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AC68"/>
  <sheetViews>
    <sheetView zoomScalePageLayoutView="0" workbookViewId="0" topLeftCell="A1">
      <selection activeCell="F9" sqref="F9"/>
    </sheetView>
  </sheetViews>
  <sheetFormatPr defaultColWidth="9.140625" defaultRowHeight="15"/>
  <cols>
    <col min="1" max="1" width="9.140625" style="305" customWidth="1"/>
    <col min="2" max="2" width="13.00390625" style="305" customWidth="1"/>
    <col min="3" max="3" width="0.85546875" style="305" customWidth="1"/>
    <col min="4" max="4" width="12.7109375" style="305" customWidth="1"/>
    <col min="5" max="5" width="0.85546875" style="305" customWidth="1"/>
    <col min="6" max="6" width="12.7109375" style="305" customWidth="1"/>
    <col min="7" max="7" width="0.85546875" style="305" customWidth="1"/>
    <col min="8" max="8" width="13.7109375" style="305" customWidth="1"/>
    <col min="9" max="9" width="0.85546875" style="305" customWidth="1"/>
    <col min="10" max="10" width="13.7109375" style="305" customWidth="1"/>
    <col min="11" max="11" width="3.28125" style="305" customWidth="1"/>
    <col min="12" max="12" width="8.8515625" style="305" customWidth="1"/>
    <col min="13" max="13" width="12.7109375" style="305" customWidth="1"/>
    <col min="14" max="14" width="0.85546875" style="305" customWidth="1"/>
    <col min="15" max="15" width="12.7109375" style="305" customWidth="1"/>
    <col min="16" max="16" width="0.85546875" style="305" customWidth="1"/>
    <col min="17" max="17" width="12.7109375" style="305" customWidth="1"/>
    <col min="18" max="18" width="0.85546875" style="305" customWidth="1"/>
    <col min="19" max="19" width="12.7109375" style="305" customWidth="1"/>
    <col min="20" max="20" width="0.85546875" style="305" customWidth="1"/>
    <col min="21" max="21" width="13.7109375" style="305" customWidth="1"/>
    <col min="22" max="16384" width="9.140625" style="305" customWidth="1"/>
  </cols>
  <sheetData>
    <row r="1" spans="1:21" ht="28.5" customHeight="1">
      <c r="A1" s="574" t="s">
        <v>731</v>
      </c>
      <c r="B1" s="574"/>
      <c r="C1" s="574"/>
      <c r="D1" s="574"/>
      <c r="E1" s="574"/>
      <c r="F1" s="574"/>
      <c r="G1" s="574"/>
      <c r="H1" s="574"/>
      <c r="I1" s="574"/>
      <c r="J1" s="574"/>
      <c r="K1" s="574"/>
      <c r="L1" s="574"/>
      <c r="M1" s="574"/>
      <c r="N1" s="574"/>
      <c r="O1" s="574"/>
      <c r="P1" s="574"/>
      <c r="Q1" s="574"/>
      <c r="R1" s="574"/>
      <c r="S1" s="574"/>
      <c r="T1" s="574"/>
      <c r="U1" s="574"/>
    </row>
    <row r="2" ht="23.25" customHeight="1"/>
    <row r="3" spans="2:29" s="306" customFormat="1" ht="57.75" customHeight="1">
      <c r="B3" s="509" t="s">
        <v>732</v>
      </c>
      <c r="C3" s="307"/>
      <c r="D3" s="510" t="s">
        <v>730</v>
      </c>
      <c r="E3" s="463"/>
      <c r="F3" s="510" t="s">
        <v>602</v>
      </c>
      <c r="G3" s="463"/>
      <c r="H3" s="510" t="s">
        <v>729</v>
      </c>
      <c r="I3" s="463"/>
      <c r="J3" s="510" t="s">
        <v>737</v>
      </c>
      <c r="M3" s="509" t="s">
        <v>732</v>
      </c>
      <c r="N3" s="307"/>
      <c r="O3" s="510" t="s">
        <v>730</v>
      </c>
      <c r="P3" s="463"/>
      <c r="Q3" s="510" t="s">
        <v>602</v>
      </c>
      <c r="R3" s="463"/>
      <c r="S3" s="510" t="s">
        <v>729</v>
      </c>
      <c r="T3" s="463"/>
      <c r="U3" s="510" t="s">
        <v>737</v>
      </c>
      <c r="V3"/>
      <c r="W3"/>
      <c r="X3"/>
      <c r="Y3"/>
      <c r="Z3"/>
      <c r="AA3"/>
      <c r="AB3"/>
      <c r="AC3"/>
    </row>
    <row r="4" spans="2:29" s="306" customFormat="1" ht="15">
      <c r="B4" s="307"/>
      <c r="C4" s="307"/>
      <c r="D4" s="307"/>
      <c r="E4" s="307"/>
      <c r="F4" s="307"/>
      <c r="G4" s="307"/>
      <c r="H4" s="307"/>
      <c r="I4" s="307"/>
      <c r="J4" s="307"/>
      <c r="M4" s="307"/>
      <c r="N4" s="307"/>
      <c r="O4" s="307"/>
      <c r="P4" s="307"/>
      <c r="Q4" s="307"/>
      <c r="R4" s="307"/>
      <c r="V4"/>
      <c r="W4"/>
      <c r="X4"/>
      <c r="Y4"/>
      <c r="Z4"/>
      <c r="AA4"/>
      <c r="AB4"/>
      <c r="AC4"/>
    </row>
    <row r="5" spans="1:21" ht="12.75">
      <c r="A5" s="308" t="s">
        <v>412</v>
      </c>
      <c r="B5" s="309"/>
      <c r="C5" s="309"/>
      <c r="D5" s="309">
        <v>8.84</v>
      </c>
      <c r="E5" s="309"/>
      <c r="F5" s="310">
        <v>7.5566666666666675</v>
      </c>
      <c r="G5" s="310"/>
      <c r="H5" s="310">
        <f>D5-F5</f>
        <v>1.2833333333333323</v>
      </c>
      <c r="I5" s="310"/>
      <c r="J5" s="310"/>
      <c r="L5" s="308" t="s">
        <v>419</v>
      </c>
      <c r="M5" s="310">
        <v>10.943333333333333</v>
      </c>
      <c r="N5" s="310"/>
      <c r="O5" s="310">
        <v>7.706666666666667</v>
      </c>
      <c r="P5" s="310"/>
      <c r="Q5" s="310">
        <v>5.113333333333333</v>
      </c>
      <c r="R5" s="310"/>
      <c r="S5" s="310">
        <f>O5-Q5</f>
        <v>2.5933333333333337</v>
      </c>
      <c r="T5" s="310"/>
      <c r="U5" s="310">
        <f>M5-O5</f>
        <v>3.2366666666666664</v>
      </c>
    </row>
    <row r="6" spans="1:21" ht="12.75">
      <c r="A6" s="308" t="s">
        <v>414</v>
      </c>
      <c r="B6" s="309"/>
      <c r="C6" s="309"/>
      <c r="D6" s="309">
        <v>9.25</v>
      </c>
      <c r="E6" s="309"/>
      <c r="F6" s="310">
        <v>7.95</v>
      </c>
      <c r="G6" s="310"/>
      <c r="H6" s="310">
        <f aca="true" t="shared" si="0" ref="H6:H37">D6-F6</f>
        <v>1.2999999999999998</v>
      </c>
      <c r="I6" s="310"/>
      <c r="J6" s="310"/>
      <c r="L6" s="308" t="s">
        <v>421</v>
      </c>
      <c r="M6" s="310">
        <v>11.432500000000001</v>
      </c>
      <c r="N6" s="310"/>
      <c r="O6" s="310">
        <v>7.113333333333334</v>
      </c>
      <c r="P6" s="310"/>
      <c r="Q6" s="310">
        <v>4.93</v>
      </c>
      <c r="R6" s="310"/>
      <c r="S6" s="310">
        <f aca="true" t="shared" si="1" ref="S6:S37">O6-Q6</f>
        <v>2.1833333333333345</v>
      </c>
      <c r="T6" s="310"/>
      <c r="U6" s="310">
        <f aca="true" t="shared" si="2" ref="U6:U37">M6-O6</f>
        <v>4.319166666666667</v>
      </c>
    </row>
    <row r="7" spans="1:21" ht="12.75">
      <c r="A7" s="308" t="s">
        <v>416</v>
      </c>
      <c r="B7" s="310">
        <v>11.96</v>
      </c>
      <c r="C7" s="310"/>
      <c r="D7" s="310">
        <v>8.953333333333333</v>
      </c>
      <c r="E7" s="310"/>
      <c r="F7" s="310">
        <v>7.536666666666666</v>
      </c>
      <c r="G7" s="310"/>
      <c r="H7" s="310">
        <f t="shared" si="0"/>
        <v>1.416666666666667</v>
      </c>
      <c r="I7" s="310"/>
      <c r="J7" s="310">
        <f>B7-D7</f>
        <v>3.0066666666666677</v>
      </c>
      <c r="L7" s="308" t="s">
        <v>423</v>
      </c>
      <c r="M7" s="310">
        <v>11.26</v>
      </c>
      <c r="N7" s="310"/>
      <c r="O7" s="310">
        <v>6.493333333333333</v>
      </c>
      <c r="P7" s="310"/>
      <c r="Q7" s="310">
        <v>4.706666666666667</v>
      </c>
      <c r="R7" s="310"/>
      <c r="S7" s="310">
        <f t="shared" si="1"/>
        <v>1.7866666666666662</v>
      </c>
      <c r="T7" s="310"/>
      <c r="U7" s="310">
        <f t="shared" si="2"/>
        <v>4.766666666666667</v>
      </c>
    </row>
    <row r="8" spans="1:21" ht="12.75">
      <c r="A8" s="308" t="s">
        <v>418</v>
      </c>
      <c r="B8" s="310">
        <v>11.324</v>
      </c>
      <c r="C8" s="310"/>
      <c r="D8" s="310">
        <v>8.326666666666666</v>
      </c>
      <c r="E8" s="310"/>
      <c r="F8" s="310">
        <v>6.88</v>
      </c>
      <c r="G8" s="310"/>
      <c r="H8" s="310">
        <f t="shared" si="0"/>
        <v>1.4466666666666663</v>
      </c>
      <c r="I8" s="310"/>
      <c r="J8" s="310">
        <f aca="true" t="shared" si="3" ref="J8:J37">B8-D8</f>
        <v>2.9973333333333336</v>
      </c>
      <c r="L8" s="308" t="s">
        <v>425</v>
      </c>
      <c r="M8" s="310">
        <v>10.28</v>
      </c>
      <c r="N8" s="310"/>
      <c r="O8" s="310">
        <v>6.916666666666667</v>
      </c>
      <c r="P8" s="310"/>
      <c r="Q8" s="310">
        <v>5.276666666666666</v>
      </c>
      <c r="R8" s="310"/>
      <c r="S8" s="310">
        <f t="shared" si="1"/>
        <v>1.6400000000000006</v>
      </c>
      <c r="T8" s="310"/>
      <c r="U8" s="310">
        <f t="shared" si="2"/>
        <v>3.3633333333333324</v>
      </c>
    </row>
    <row r="9" spans="1:21" ht="12.75">
      <c r="A9" s="308" t="s">
        <v>420</v>
      </c>
      <c r="B9" s="310">
        <v>11.243333333333332</v>
      </c>
      <c r="C9" s="310"/>
      <c r="D9" s="310">
        <v>8.110000000000001</v>
      </c>
      <c r="E9" s="310"/>
      <c r="F9" s="310">
        <v>6.666666666666667</v>
      </c>
      <c r="G9" s="310"/>
      <c r="H9" s="310">
        <f t="shared" si="0"/>
        <v>1.4433333333333342</v>
      </c>
      <c r="I9" s="310"/>
      <c r="J9" s="310">
        <f t="shared" si="3"/>
        <v>3.133333333333331</v>
      </c>
      <c r="L9" s="308" t="s">
        <v>427</v>
      </c>
      <c r="M9" s="310">
        <v>10.928235294117648</v>
      </c>
      <c r="N9" s="310"/>
      <c r="O9" s="310">
        <v>6.686666666666667</v>
      </c>
      <c r="P9" s="310"/>
      <c r="Q9" s="310">
        <v>5.216666666666666</v>
      </c>
      <c r="R9" s="310"/>
      <c r="S9" s="310">
        <f t="shared" si="1"/>
        <v>1.4700000000000015</v>
      </c>
      <c r="T9" s="310"/>
      <c r="U9" s="310">
        <f t="shared" si="2"/>
        <v>4.241568627450981</v>
      </c>
    </row>
    <row r="10" spans="1:21" ht="12.75">
      <c r="A10" s="308" t="s">
        <v>422</v>
      </c>
      <c r="B10" s="310">
        <v>11.546363636363637</v>
      </c>
      <c r="C10" s="310"/>
      <c r="D10" s="310">
        <v>7.753333333333333</v>
      </c>
      <c r="E10" s="310"/>
      <c r="F10" s="310">
        <v>6.146666666666667</v>
      </c>
      <c r="G10" s="310"/>
      <c r="H10" s="310">
        <f t="shared" si="0"/>
        <v>1.6066666666666656</v>
      </c>
      <c r="I10" s="310"/>
      <c r="J10" s="310">
        <f t="shared" si="3"/>
        <v>3.793030303030304</v>
      </c>
      <c r="L10" s="308" t="s">
        <v>429</v>
      </c>
      <c r="M10" s="310">
        <v>11.057142857142857</v>
      </c>
      <c r="N10" s="310"/>
      <c r="O10" s="310">
        <v>6.256666666666668</v>
      </c>
      <c r="P10" s="310"/>
      <c r="Q10" s="310">
        <v>4.963333333333334</v>
      </c>
      <c r="R10" s="310"/>
      <c r="S10" s="310">
        <f t="shared" si="1"/>
        <v>1.293333333333334</v>
      </c>
      <c r="T10" s="310"/>
      <c r="U10" s="310">
        <f t="shared" si="2"/>
        <v>4.800476190476189</v>
      </c>
    </row>
    <row r="11" spans="1:21" ht="12.75">
      <c r="A11" s="308" t="s">
        <v>424</v>
      </c>
      <c r="B11" s="310">
        <v>11.364999999999998</v>
      </c>
      <c r="C11" s="310"/>
      <c r="D11" s="310">
        <v>7.8566666666666665</v>
      </c>
      <c r="E11" s="310"/>
      <c r="F11" s="310">
        <v>6.3933333333333335</v>
      </c>
      <c r="G11" s="310"/>
      <c r="H11" s="310">
        <f t="shared" si="0"/>
        <v>1.463333333333333</v>
      </c>
      <c r="I11" s="310"/>
      <c r="J11" s="310">
        <f t="shared" si="3"/>
        <v>3.508333333333332</v>
      </c>
      <c r="L11" s="308" t="s">
        <v>431</v>
      </c>
      <c r="M11" s="310">
        <v>10.4675</v>
      </c>
      <c r="N11" s="310"/>
      <c r="O11" s="310">
        <v>6.6866666666666665</v>
      </c>
      <c r="P11" s="310"/>
      <c r="Q11" s="310">
        <v>5.3933333333333335</v>
      </c>
      <c r="R11" s="310"/>
      <c r="S11" s="310">
        <f t="shared" si="1"/>
        <v>1.293333333333333</v>
      </c>
      <c r="T11" s="310"/>
      <c r="U11" s="310">
        <f t="shared" si="2"/>
        <v>3.780833333333333</v>
      </c>
    </row>
    <row r="12" spans="1:21" ht="12.75">
      <c r="A12" s="308" t="s">
        <v>426</v>
      </c>
      <c r="B12" s="310">
        <v>11.228000000000002</v>
      </c>
      <c r="C12" s="310"/>
      <c r="D12" s="310">
        <v>8.426666666666668</v>
      </c>
      <c r="E12" s="310"/>
      <c r="F12" s="310">
        <v>6.93</v>
      </c>
      <c r="G12" s="310"/>
      <c r="H12" s="310">
        <f t="shared" si="0"/>
        <v>1.496666666666668</v>
      </c>
      <c r="I12" s="310"/>
      <c r="J12" s="310">
        <f t="shared" si="3"/>
        <v>2.801333333333334</v>
      </c>
      <c r="L12" s="308" t="s">
        <v>433</v>
      </c>
      <c r="M12" s="310">
        <v>10.362</v>
      </c>
      <c r="N12" s="310"/>
      <c r="O12" s="310">
        <v>6.423333333333335</v>
      </c>
      <c r="P12" s="310"/>
      <c r="Q12" s="310">
        <v>5.083333333333333</v>
      </c>
      <c r="R12" s="310"/>
      <c r="S12" s="310">
        <f t="shared" si="1"/>
        <v>1.3400000000000016</v>
      </c>
      <c r="T12" s="310"/>
      <c r="U12" s="310">
        <f t="shared" si="2"/>
        <v>3.9386666666666654</v>
      </c>
    </row>
    <row r="13" spans="1:21" ht="12.75">
      <c r="A13" s="308" t="s">
        <v>428</v>
      </c>
      <c r="B13" s="310">
        <v>10.956</v>
      </c>
      <c r="C13" s="310"/>
      <c r="D13" s="310">
        <v>8.366666666666665</v>
      </c>
      <c r="E13" s="310"/>
      <c r="F13" s="310">
        <v>7.013333333333333</v>
      </c>
      <c r="G13" s="310"/>
      <c r="H13" s="310">
        <f t="shared" si="0"/>
        <v>1.3533333333333326</v>
      </c>
      <c r="I13" s="310"/>
      <c r="J13" s="310">
        <f t="shared" si="3"/>
        <v>2.589333333333334</v>
      </c>
      <c r="L13" s="308" t="s">
        <v>435</v>
      </c>
      <c r="M13" s="310">
        <v>10.802857142857142</v>
      </c>
      <c r="N13" s="310"/>
      <c r="O13" s="310">
        <v>6.18</v>
      </c>
      <c r="P13" s="310"/>
      <c r="Q13" s="310">
        <v>4.933333333333334</v>
      </c>
      <c r="R13" s="310"/>
      <c r="S13" s="310">
        <f t="shared" si="1"/>
        <v>1.2466666666666661</v>
      </c>
      <c r="T13" s="310"/>
      <c r="U13" s="310">
        <f t="shared" si="2"/>
        <v>4.622857142857143</v>
      </c>
    </row>
    <row r="14" spans="1:21" ht="12.75">
      <c r="A14" s="308" t="s">
        <v>430</v>
      </c>
      <c r="B14" s="310">
        <v>11.435555555555556</v>
      </c>
      <c r="C14" s="310"/>
      <c r="D14" s="310">
        <v>8</v>
      </c>
      <c r="E14" s="310"/>
      <c r="F14" s="310">
        <v>6.5566666666666675</v>
      </c>
      <c r="G14" s="310"/>
      <c r="H14" s="310">
        <f t="shared" si="0"/>
        <v>1.4433333333333325</v>
      </c>
      <c r="I14" s="310"/>
      <c r="J14" s="310">
        <f t="shared" si="3"/>
        <v>3.435555555555556</v>
      </c>
      <c r="L14" s="308" t="s">
        <v>437</v>
      </c>
      <c r="M14" s="310">
        <v>10.541111111111112</v>
      </c>
      <c r="N14" s="310"/>
      <c r="O14" s="310">
        <v>5.916666666666667</v>
      </c>
      <c r="P14" s="310"/>
      <c r="Q14" s="310">
        <v>4.696666666666666</v>
      </c>
      <c r="R14" s="310"/>
      <c r="S14" s="310">
        <f t="shared" si="1"/>
        <v>1.2200000000000006</v>
      </c>
      <c r="T14" s="310"/>
      <c r="U14" s="310">
        <f t="shared" si="2"/>
        <v>4.624444444444445</v>
      </c>
    </row>
    <row r="15" spans="1:21" ht="12.75">
      <c r="A15" s="308" t="s">
        <v>432</v>
      </c>
      <c r="B15" s="310">
        <v>11.306363636363637</v>
      </c>
      <c r="C15" s="310"/>
      <c r="D15" s="310">
        <v>8.153333333333334</v>
      </c>
      <c r="E15" s="310"/>
      <c r="F15" s="310">
        <v>6.8999999999999995</v>
      </c>
      <c r="G15" s="310"/>
      <c r="H15" s="310">
        <f t="shared" si="0"/>
        <v>1.2533333333333347</v>
      </c>
      <c r="I15" s="310"/>
      <c r="J15" s="310">
        <f t="shared" si="3"/>
        <v>3.1530303030303024</v>
      </c>
      <c r="L15" s="308" t="s">
        <v>439</v>
      </c>
      <c r="M15" s="310">
        <v>10.254166666666666</v>
      </c>
      <c r="N15" s="310"/>
      <c r="O15" s="310">
        <v>5.753333333333333</v>
      </c>
      <c r="P15" s="310"/>
      <c r="Q15" s="310">
        <v>4.36</v>
      </c>
      <c r="R15" s="310"/>
      <c r="S15" s="310">
        <f t="shared" si="1"/>
        <v>1.3933333333333326</v>
      </c>
      <c r="T15" s="310"/>
      <c r="U15" s="310">
        <f t="shared" si="2"/>
        <v>4.5008333333333335</v>
      </c>
    </row>
    <row r="16" spans="1:21" ht="12.75">
      <c r="A16" s="308" t="s">
        <v>434</v>
      </c>
      <c r="B16" s="310">
        <v>11.64</v>
      </c>
      <c r="C16" s="310"/>
      <c r="D16" s="310">
        <v>8.273333333333333</v>
      </c>
      <c r="E16" s="310"/>
      <c r="F16" s="310">
        <v>6.890000000000001</v>
      </c>
      <c r="G16" s="310"/>
      <c r="H16" s="310">
        <f t="shared" si="0"/>
        <v>1.3833333333333329</v>
      </c>
      <c r="I16" s="310"/>
      <c r="J16" s="310">
        <f t="shared" si="3"/>
        <v>3.366666666666667</v>
      </c>
      <c r="L16" s="308" t="s">
        <v>441</v>
      </c>
      <c r="M16" s="310">
        <v>10.634444444444444</v>
      </c>
      <c r="N16" s="310"/>
      <c r="O16" s="310">
        <v>5.793333333333333</v>
      </c>
      <c r="P16" s="310"/>
      <c r="Q16" s="310">
        <v>4.3933333333333335</v>
      </c>
      <c r="R16" s="310"/>
      <c r="S16" s="310">
        <f t="shared" si="1"/>
        <v>1.3999999999999995</v>
      </c>
      <c r="T16" s="310"/>
      <c r="U16" s="310">
        <f t="shared" si="2"/>
        <v>4.841111111111111</v>
      </c>
    </row>
    <row r="17" spans="1:21" ht="12.75">
      <c r="A17" s="308" t="s">
        <v>436</v>
      </c>
      <c r="B17" s="310">
        <v>12</v>
      </c>
      <c r="C17" s="310"/>
      <c r="D17" s="310">
        <v>7.88</v>
      </c>
      <c r="E17" s="310"/>
      <c r="F17" s="310">
        <v>6.44</v>
      </c>
      <c r="G17" s="310"/>
      <c r="H17" s="310">
        <f t="shared" si="0"/>
        <v>1.4399999999999995</v>
      </c>
      <c r="I17" s="310"/>
      <c r="J17" s="310">
        <f t="shared" si="3"/>
        <v>4.12</v>
      </c>
      <c r="L17" s="308" t="s">
        <v>443</v>
      </c>
      <c r="M17" s="310">
        <v>10.554000000000002</v>
      </c>
      <c r="N17" s="310"/>
      <c r="O17" s="310">
        <v>6.136666666666667</v>
      </c>
      <c r="P17" s="310"/>
      <c r="Q17" s="310">
        <v>4.633333333333333</v>
      </c>
      <c r="R17" s="310"/>
      <c r="S17" s="310">
        <f t="shared" si="1"/>
        <v>1.5033333333333339</v>
      </c>
      <c r="T17" s="310"/>
      <c r="U17" s="310">
        <f t="shared" si="2"/>
        <v>4.417333333333335</v>
      </c>
    </row>
    <row r="18" spans="1:21" ht="12.75">
      <c r="A18" s="308" t="s">
        <v>438</v>
      </c>
      <c r="B18" s="310">
        <v>11.04142857142857</v>
      </c>
      <c r="C18" s="310"/>
      <c r="D18" s="310">
        <v>7.523333333333333</v>
      </c>
      <c r="E18" s="310"/>
      <c r="F18" s="310">
        <v>6.04</v>
      </c>
      <c r="G18" s="310"/>
      <c r="H18" s="310">
        <f t="shared" si="0"/>
        <v>1.4833333333333334</v>
      </c>
      <c r="I18" s="310"/>
      <c r="J18" s="310">
        <f t="shared" si="3"/>
        <v>3.5180952380952366</v>
      </c>
      <c r="L18" s="308" t="s">
        <v>445</v>
      </c>
      <c r="M18" s="310">
        <v>10.546666666666667</v>
      </c>
      <c r="N18" s="310"/>
      <c r="O18" s="310">
        <v>6.2</v>
      </c>
      <c r="P18" s="310"/>
      <c r="Q18" s="310">
        <v>4.7</v>
      </c>
      <c r="R18" s="310"/>
      <c r="S18" s="310">
        <f t="shared" si="1"/>
        <v>1.5</v>
      </c>
      <c r="T18" s="310"/>
      <c r="U18" s="310">
        <f t="shared" si="2"/>
        <v>4.346666666666667</v>
      </c>
    </row>
    <row r="19" spans="1:21" ht="12.75">
      <c r="A19" s="308" t="s">
        <v>440</v>
      </c>
      <c r="B19" s="310">
        <v>11.31</v>
      </c>
      <c r="C19" s="310"/>
      <c r="D19" s="310">
        <v>7.336666666666667</v>
      </c>
      <c r="E19" s="310"/>
      <c r="F19" s="310">
        <v>5.8933333333333335</v>
      </c>
      <c r="G19" s="310"/>
      <c r="H19" s="310">
        <f t="shared" si="0"/>
        <v>1.4433333333333334</v>
      </c>
      <c r="I19" s="310"/>
      <c r="J19" s="310">
        <f t="shared" si="3"/>
        <v>3.9733333333333336</v>
      </c>
      <c r="L19" s="308" t="s">
        <v>447</v>
      </c>
      <c r="M19" s="310">
        <v>10.635</v>
      </c>
      <c r="N19" s="310"/>
      <c r="O19" s="310">
        <v>6.633333333333333</v>
      </c>
      <c r="P19" s="310"/>
      <c r="Q19" s="310">
        <v>5.19</v>
      </c>
      <c r="R19" s="310"/>
      <c r="S19" s="310">
        <f t="shared" si="1"/>
        <v>1.4433333333333325</v>
      </c>
      <c r="T19" s="310"/>
      <c r="U19" s="310">
        <f t="shared" si="2"/>
        <v>4.001666666666667</v>
      </c>
    </row>
    <row r="20" spans="1:21" ht="12.75">
      <c r="A20" s="308" t="s">
        <v>442</v>
      </c>
      <c r="B20" s="310">
        <v>11.5775</v>
      </c>
      <c r="C20" s="310"/>
      <c r="D20" s="310">
        <v>7.3066666666666675</v>
      </c>
      <c r="E20" s="310"/>
      <c r="F20" s="310">
        <v>5.793333333333333</v>
      </c>
      <c r="G20" s="310"/>
      <c r="H20" s="310">
        <f t="shared" si="0"/>
        <v>1.5133333333333345</v>
      </c>
      <c r="I20" s="310"/>
      <c r="J20" s="310">
        <f t="shared" si="3"/>
        <v>4.270833333333333</v>
      </c>
      <c r="L20" s="308" t="s">
        <v>449</v>
      </c>
      <c r="M20" s="310">
        <v>10.177</v>
      </c>
      <c r="N20" s="310"/>
      <c r="O20" s="310">
        <v>6.336666666666666</v>
      </c>
      <c r="P20" s="310"/>
      <c r="Q20" s="310">
        <v>4.906666666666666</v>
      </c>
      <c r="R20" s="310"/>
      <c r="S20" s="310">
        <f t="shared" si="1"/>
        <v>1.4299999999999997</v>
      </c>
      <c r="T20" s="310"/>
      <c r="U20" s="310">
        <f t="shared" si="2"/>
        <v>3.8403333333333336</v>
      </c>
    </row>
    <row r="21" spans="1:21" ht="12.75">
      <c r="A21" s="308" t="s">
        <v>444</v>
      </c>
      <c r="B21" s="310">
        <v>11.566</v>
      </c>
      <c r="C21" s="310"/>
      <c r="D21" s="310">
        <v>7.19</v>
      </c>
      <c r="E21" s="310"/>
      <c r="F21" s="310">
        <v>5.333333333333333</v>
      </c>
      <c r="G21" s="310"/>
      <c r="H21" s="310">
        <f t="shared" si="0"/>
        <v>1.8566666666666674</v>
      </c>
      <c r="I21" s="310"/>
      <c r="J21" s="310">
        <f t="shared" si="3"/>
        <v>4.376</v>
      </c>
      <c r="L21" s="308" t="s">
        <v>451</v>
      </c>
      <c r="M21" s="310">
        <v>10.306666666666667</v>
      </c>
      <c r="N21" s="310"/>
      <c r="O21" s="310">
        <v>6.066666666666666</v>
      </c>
      <c r="P21" s="310"/>
      <c r="Q21" s="310">
        <v>4.696666666666666</v>
      </c>
      <c r="R21" s="310"/>
      <c r="S21" s="310">
        <f t="shared" si="1"/>
        <v>1.37</v>
      </c>
      <c r="T21" s="310"/>
      <c r="U21" s="310">
        <f t="shared" si="2"/>
        <v>4.24</v>
      </c>
    </row>
    <row r="22" spans="1:21" ht="12.75">
      <c r="A22" s="308" t="s">
        <v>446</v>
      </c>
      <c r="B22" s="310">
        <v>11.75</v>
      </c>
      <c r="C22" s="310"/>
      <c r="D22" s="310">
        <v>7.226666666666667</v>
      </c>
      <c r="E22" s="310"/>
      <c r="F22" s="310">
        <v>5.1066666666666665</v>
      </c>
      <c r="G22" s="310"/>
      <c r="H22" s="310">
        <f t="shared" si="0"/>
        <v>2.12</v>
      </c>
      <c r="I22" s="310"/>
      <c r="J22" s="310">
        <f t="shared" si="3"/>
        <v>4.523333333333333</v>
      </c>
      <c r="L22" s="308" t="s">
        <v>453</v>
      </c>
      <c r="M22" s="310">
        <v>10.364444444444445</v>
      </c>
      <c r="N22" s="310"/>
      <c r="O22" s="310">
        <v>6.16</v>
      </c>
      <c r="P22" s="310"/>
      <c r="Q22" s="310">
        <v>4.816666666666666</v>
      </c>
      <c r="R22" s="310"/>
      <c r="S22" s="310">
        <f t="shared" si="1"/>
        <v>1.3433333333333337</v>
      </c>
      <c r="T22" s="310"/>
      <c r="U22" s="310">
        <f t="shared" si="2"/>
        <v>4.204444444444444</v>
      </c>
    </row>
    <row r="23" spans="1:21" ht="12.75">
      <c r="A23" s="308" t="s">
        <v>448</v>
      </c>
      <c r="B23" s="310">
        <v>10.682857142857141</v>
      </c>
      <c r="C23" s="310"/>
      <c r="D23" s="310">
        <v>7.420000000000001</v>
      </c>
      <c r="E23" s="310"/>
      <c r="F23" s="310">
        <v>5.43</v>
      </c>
      <c r="G23" s="310"/>
      <c r="H23" s="310">
        <f t="shared" si="0"/>
        <v>1.990000000000001</v>
      </c>
      <c r="I23" s="310"/>
      <c r="J23" s="310">
        <f t="shared" si="3"/>
        <v>3.2628571428571407</v>
      </c>
      <c r="L23" s="308" t="s">
        <v>455</v>
      </c>
      <c r="M23" s="310">
        <v>10.229999999999999</v>
      </c>
      <c r="N23" s="310"/>
      <c r="O23" s="310">
        <v>6.323333333333333</v>
      </c>
      <c r="P23" s="310"/>
      <c r="Q23" s="310">
        <v>4.98</v>
      </c>
      <c r="R23" s="310"/>
      <c r="S23" s="310">
        <f t="shared" si="1"/>
        <v>1.3433333333333328</v>
      </c>
      <c r="T23" s="310"/>
      <c r="U23" s="310">
        <f t="shared" si="2"/>
        <v>3.9066666666666654</v>
      </c>
    </row>
    <row r="24" spans="1:21" ht="12.75">
      <c r="A24" s="308" t="s">
        <v>450</v>
      </c>
      <c r="B24" s="310">
        <v>10.888571428571428</v>
      </c>
      <c r="C24" s="310"/>
      <c r="D24" s="310">
        <v>7.760000000000001</v>
      </c>
      <c r="E24" s="310"/>
      <c r="F24" s="310">
        <v>5.833333333333333</v>
      </c>
      <c r="G24" s="310"/>
      <c r="H24" s="310">
        <f t="shared" si="0"/>
        <v>1.9266666666666676</v>
      </c>
      <c r="I24" s="310"/>
      <c r="J24" s="310">
        <f t="shared" si="3"/>
        <v>3.1285714285714272</v>
      </c>
      <c r="L24" s="308" t="s">
        <v>457</v>
      </c>
      <c r="M24" s="310">
        <v>10.026666666666666</v>
      </c>
      <c r="N24" s="310"/>
      <c r="O24" s="310">
        <v>6.453333333333333</v>
      </c>
      <c r="P24" s="310"/>
      <c r="Q24" s="310">
        <v>4.86</v>
      </c>
      <c r="R24" s="310"/>
      <c r="S24" s="310">
        <f t="shared" si="1"/>
        <v>1.5933333333333328</v>
      </c>
      <c r="T24" s="310"/>
      <c r="U24" s="310">
        <f t="shared" si="2"/>
        <v>3.5733333333333324</v>
      </c>
    </row>
    <row r="25" spans="1:21" ht="12.75">
      <c r="A25" s="308" t="s">
        <v>452</v>
      </c>
      <c r="B25" s="310">
        <v>10.63</v>
      </c>
      <c r="C25" s="310"/>
      <c r="D25" s="310">
        <v>8.106666666666667</v>
      </c>
      <c r="E25" s="310"/>
      <c r="F25" s="310">
        <v>6.079999999999999</v>
      </c>
      <c r="G25" s="310"/>
      <c r="H25" s="310">
        <f t="shared" si="0"/>
        <v>2.026666666666668</v>
      </c>
      <c r="I25" s="310"/>
      <c r="J25" s="310">
        <f t="shared" si="3"/>
        <v>2.5233333333333334</v>
      </c>
      <c r="L25" s="308" t="s">
        <v>459</v>
      </c>
      <c r="M25" s="310">
        <v>10.419677419354839</v>
      </c>
      <c r="N25" s="310"/>
      <c r="O25" s="310">
        <v>6.376666666666666</v>
      </c>
      <c r="P25" s="310"/>
      <c r="Q25" s="310">
        <v>4.53</v>
      </c>
      <c r="R25" s="310"/>
      <c r="S25" s="310">
        <f t="shared" si="1"/>
        <v>1.8466666666666658</v>
      </c>
      <c r="T25" s="310"/>
      <c r="U25" s="310">
        <f t="shared" si="2"/>
        <v>4.043010752688173</v>
      </c>
    </row>
    <row r="26" spans="1:21" ht="12.75">
      <c r="A26" s="308" t="s">
        <v>454</v>
      </c>
      <c r="B26" s="310">
        <v>10.758571428571429</v>
      </c>
      <c r="C26" s="310"/>
      <c r="D26" s="310">
        <v>8.24</v>
      </c>
      <c r="E26" s="310"/>
      <c r="F26" s="310">
        <v>6.31</v>
      </c>
      <c r="G26" s="310"/>
      <c r="H26" s="310">
        <f t="shared" si="0"/>
        <v>1.9300000000000006</v>
      </c>
      <c r="I26" s="310"/>
      <c r="J26" s="310">
        <f t="shared" si="3"/>
        <v>2.5185714285714287</v>
      </c>
      <c r="L26" s="308" t="s">
        <v>461</v>
      </c>
      <c r="M26" s="310">
        <v>10.421176470588236</v>
      </c>
      <c r="N26" s="310"/>
      <c r="O26" s="310">
        <v>6.590000000000001</v>
      </c>
      <c r="P26" s="310"/>
      <c r="Q26" s="310">
        <v>4.353333333333333</v>
      </c>
      <c r="R26" s="310"/>
      <c r="S26" s="310">
        <f t="shared" si="1"/>
        <v>2.236666666666668</v>
      </c>
      <c r="T26" s="310"/>
      <c r="U26" s="310">
        <f t="shared" si="2"/>
        <v>3.831176470588235</v>
      </c>
    </row>
    <row r="27" spans="1:21" ht="12.75">
      <c r="A27" s="308" t="s">
        <v>456</v>
      </c>
      <c r="B27" s="310">
        <v>11.001666666666667</v>
      </c>
      <c r="C27" s="310"/>
      <c r="D27" s="310">
        <v>8.376666666666667</v>
      </c>
      <c r="E27" s="310"/>
      <c r="F27" s="310">
        <v>6.16</v>
      </c>
      <c r="G27" s="310"/>
      <c r="H27" s="310">
        <f t="shared" si="0"/>
        <v>2.216666666666667</v>
      </c>
      <c r="I27" s="310"/>
      <c r="J27" s="310">
        <f t="shared" si="3"/>
        <v>2.625</v>
      </c>
      <c r="L27" s="308" t="s">
        <v>463</v>
      </c>
      <c r="M27" s="310">
        <v>10.460909090909091</v>
      </c>
      <c r="N27" s="310"/>
      <c r="O27" s="310">
        <v>6.846666666666667</v>
      </c>
      <c r="P27" s="310"/>
      <c r="Q27" s="310">
        <v>4.580000000000001</v>
      </c>
      <c r="R27" s="310"/>
      <c r="S27" s="310">
        <f t="shared" si="1"/>
        <v>2.2666666666666657</v>
      </c>
      <c r="T27" s="310"/>
      <c r="U27" s="310">
        <f t="shared" si="2"/>
        <v>3.6142424242424243</v>
      </c>
    </row>
    <row r="28" spans="1:21" ht="12.75">
      <c r="A28" s="308" t="s">
        <v>458</v>
      </c>
      <c r="B28" s="310">
        <v>11.09</v>
      </c>
      <c r="C28" s="310"/>
      <c r="D28" s="310">
        <v>8.576666666666666</v>
      </c>
      <c r="E28" s="310"/>
      <c r="F28" s="310">
        <v>5.963333333333334</v>
      </c>
      <c r="G28" s="310"/>
      <c r="H28" s="310">
        <f t="shared" si="0"/>
        <v>2.6133333333333324</v>
      </c>
      <c r="I28" s="310"/>
      <c r="J28" s="310">
        <f t="shared" si="3"/>
        <v>2.5133333333333336</v>
      </c>
      <c r="L28" s="308" t="s">
        <v>465</v>
      </c>
      <c r="M28" s="310">
        <v>10.477777777777778</v>
      </c>
      <c r="N28" s="310"/>
      <c r="O28" s="310">
        <v>7.220000133333333</v>
      </c>
      <c r="P28" s="310"/>
      <c r="Q28" s="310">
        <v>4.4433333333333325</v>
      </c>
      <c r="R28" s="310"/>
      <c r="S28" s="310">
        <f t="shared" si="1"/>
        <v>2.7766668</v>
      </c>
      <c r="T28" s="310"/>
      <c r="U28" s="310">
        <f t="shared" si="2"/>
        <v>3.2577776444444453</v>
      </c>
    </row>
    <row r="29" spans="1:21" ht="12.75">
      <c r="A29" s="308" t="s">
        <v>460</v>
      </c>
      <c r="B29" s="310">
        <v>11.43</v>
      </c>
      <c r="C29" s="310"/>
      <c r="D29" s="310">
        <v>8.299999999999999</v>
      </c>
      <c r="E29" s="310"/>
      <c r="F29" s="310">
        <v>5.78</v>
      </c>
      <c r="G29" s="310"/>
      <c r="H29" s="310">
        <f t="shared" si="0"/>
        <v>2.5199999999999987</v>
      </c>
      <c r="I29" s="310"/>
      <c r="J29" s="310">
        <f t="shared" si="3"/>
        <v>3.130000000000001</v>
      </c>
      <c r="L29" s="308" t="s">
        <v>467</v>
      </c>
      <c r="M29" s="310">
        <v>10.336190476190476</v>
      </c>
      <c r="N29" s="310"/>
      <c r="O29" s="310">
        <v>8.586666666666666</v>
      </c>
      <c r="P29" s="310"/>
      <c r="Q29" s="310">
        <v>3.4966666666666666</v>
      </c>
      <c r="R29" s="310"/>
      <c r="S29" s="310">
        <f t="shared" si="1"/>
        <v>5.09</v>
      </c>
      <c r="T29" s="310"/>
      <c r="U29" s="310">
        <f t="shared" si="2"/>
        <v>1.7495238095238097</v>
      </c>
    </row>
    <row r="30" spans="1:21" ht="12.75">
      <c r="A30" s="308" t="s">
        <v>462</v>
      </c>
      <c r="B30" s="310">
        <v>12.248</v>
      </c>
      <c r="C30" s="310"/>
      <c r="D30" s="310">
        <v>8.183333333333332</v>
      </c>
      <c r="E30" s="310"/>
      <c r="F30" s="310">
        <v>5.616666666666667</v>
      </c>
      <c r="G30" s="310"/>
      <c r="H30" s="310">
        <f t="shared" si="0"/>
        <v>2.5666666666666647</v>
      </c>
      <c r="I30" s="310"/>
      <c r="J30" s="310">
        <f t="shared" si="3"/>
        <v>4.0646666666666675</v>
      </c>
      <c r="L30" s="308" t="s">
        <v>469</v>
      </c>
      <c r="M30" s="310">
        <v>10.274615384615384</v>
      </c>
      <c r="N30" s="310"/>
      <c r="O30" s="310">
        <v>7.953333333333333</v>
      </c>
      <c r="P30" s="310"/>
      <c r="Q30" s="310">
        <v>3.6166666666666667</v>
      </c>
      <c r="R30" s="310"/>
      <c r="S30" s="310">
        <f t="shared" si="1"/>
        <v>4.336666666666666</v>
      </c>
      <c r="T30" s="310"/>
      <c r="U30" s="310">
        <f t="shared" si="2"/>
        <v>2.3212820512820507</v>
      </c>
    </row>
    <row r="31" spans="1:21" ht="12.75">
      <c r="A31" s="308" t="s">
        <v>464</v>
      </c>
      <c r="B31" s="310">
        <v>11.233333333333333</v>
      </c>
      <c r="C31" s="310"/>
      <c r="D31" s="310">
        <v>7.926666666666667</v>
      </c>
      <c r="E31" s="310"/>
      <c r="F31" s="310">
        <v>5.446666666666666</v>
      </c>
      <c r="G31" s="310"/>
      <c r="H31" s="310">
        <f t="shared" si="0"/>
        <v>2.4800000000000004</v>
      </c>
      <c r="I31" s="310"/>
      <c r="J31" s="310">
        <f t="shared" si="3"/>
        <v>3.3066666666666658</v>
      </c>
      <c r="L31" s="308" t="s">
        <v>471</v>
      </c>
      <c r="M31" s="310">
        <v>10.354444444444445</v>
      </c>
      <c r="N31" s="310"/>
      <c r="O31" s="310">
        <v>7.476666666666667</v>
      </c>
      <c r="P31" s="310"/>
      <c r="Q31" s="310">
        <v>4.236666666666667</v>
      </c>
      <c r="R31" s="310"/>
      <c r="S31" s="310">
        <f t="shared" si="1"/>
        <v>3.2399999999999993</v>
      </c>
      <c r="T31" s="310"/>
      <c r="U31" s="310">
        <f t="shared" si="2"/>
        <v>2.877777777777778</v>
      </c>
    </row>
    <row r="32" spans="1:21" ht="12.75">
      <c r="A32" s="308" t="s">
        <v>466</v>
      </c>
      <c r="B32" s="310">
        <v>10.836666666666666</v>
      </c>
      <c r="C32" s="310"/>
      <c r="D32" s="310">
        <v>8.116666666666665</v>
      </c>
      <c r="E32" s="310"/>
      <c r="F32" s="310">
        <v>5.7700000000000005</v>
      </c>
      <c r="G32" s="310"/>
      <c r="H32" s="310">
        <f t="shared" si="0"/>
        <v>2.346666666666665</v>
      </c>
      <c r="I32" s="310"/>
      <c r="J32" s="310">
        <f t="shared" si="3"/>
        <v>2.7200000000000006</v>
      </c>
      <c r="L32" s="308" t="s">
        <v>473</v>
      </c>
      <c r="M32" s="310">
        <v>10.228000000000002</v>
      </c>
      <c r="N32" s="310"/>
      <c r="O32" s="310">
        <v>6.206666666666667</v>
      </c>
      <c r="P32" s="310"/>
      <c r="Q32" s="310">
        <v>4.173333333333333</v>
      </c>
      <c r="R32" s="310"/>
      <c r="S32" s="310">
        <f t="shared" si="1"/>
        <v>2.033333333333334</v>
      </c>
      <c r="T32" s="310"/>
      <c r="U32" s="310">
        <f t="shared" si="2"/>
        <v>4.0213333333333345</v>
      </c>
    </row>
    <row r="33" spans="1:21" ht="12.75">
      <c r="A33" s="308" t="s">
        <v>468</v>
      </c>
      <c r="B33" s="310">
        <v>10.78</v>
      </c>
      <c r="C33" s="310"/>
      <c r="D33" s="310">
        <v>7.983333333333334</v>
      </c>
      <c r="E33" s="310"/>
      <c r="F33" s="310">
        <v>5.44</v>
      </c>
      <c r="G33" s="310"/>
      <c r="H33" s="310">
        <f t="shared" si="0"/>
        <v>2.543333333333334</v>
      </c>
      <c r="I33" s="310"/>
      <c r="J33" s="310">
        <f t="shared" si="3"/>
        <v>2.796666666666665</v>
      </c>
      <c r="L33" s="308" t="s">
        <v>474</v>
      </c>
      <c r="M33" s="310">
        <v>10.413437499999999</v>
      </c>
      <c r="N33" s="310"/>
      <c r="O33" s="310">
        <v>6.156666666666666</v>
      </c>
      <c r="P33" s="310"/>
      <c r="Q33" s="310">
        <v>4.353333333333333</v>
      </c>
      <c r="R33" s="310"/>
      <c r="S33" s="310">
        <f t="shared" si="1"/>
        <v>1.8033333333333337</v>
      </c>
      <c r="T33" s="310"/>
      <c r="U33" s="310">
        <f t="shared" si="2"/>
        <v>4.2567708333333325</v>
      </c>
    </row>
    <row r="34" spans="1:21" ht="12.75">
      <c r="A34" s="308" t="s">
        <v>470</v>
      </c>
      <c r="B34" s="310">
        <v>11.2875</v>
      </c>
      <c r="C34" s="310"/>
      <c r="D34" s="310">
        <v>7.963333333333334</v>
      </c>
      <c r="E34" s="310"/>
      <c r="F34" s="310">
        <v>5.213333333333334</v>
      </c>
      <c r="G34" s="310"/>
      <c r="H34" s="310">
        <f t="shared" si="0"/>
        <v>2.75</v>
      </c>
      <c r="I34" s="310"/>
      <c r="J34" s="310">
        <f t="shared" si="3"/>
        <v>3.324166666666666</v>
      </c>
      <c r="L34" s="308" t="s">
        <v>475</v>
      </c>
      <c r="M34" s="310">
        <v>10.514615384615384</v>
      </c>
      <c r="N34" s="310"/>
      <c r="O34" s="310">
        <v>6.169999999999999</v>
      </c>
      <c r="P34" s="310"/>
      <c r="Q34" s="310">
        <v>4.593333333333333</v>
      </c>
      <c r="R34" s="310"/>
      <c r="S34" s="310">
        <f t="shared" si="1"/>
        <v>1.5766666666666662</v>
      </c>
      <c r="T34" s="310"/>
      <c r="U34" s="310">
        <f t="shared" si="2"/>
        <v>4.344615384615385</v>
      </c>
    </row>
    <row r="35" spans="1:21" ht="12.75">
      <c r="A35" s="308" t="s">
        <v>413</v>
      </c>
      <c r="B35" s="310">
        <v>10.794999999999998</v>
      </c>
      <c r="C35" s="310"/>
      <c r="D35" s="310">
        <v>8.270000000000001</v>
      </c>
      <c r="E35" s="310"/>
      <c r="F35" s="310">
        <v>5.656666666666667</v>
      </c>
      <c r="G35" s="310"/>
      <c r="H35" s="310">
        <f t="shared" si="0"/>
        <v>2.613333333333334</v>
      </c>
      <c r="I35" s="310"/>
      <c r="J35" s="310">
        <f t="shared" si="3"/>
        <v>2.524999999999997</v>
      </c>
      <c r="L35" s="308" t="s">
        <v>370</v>
      </c>
      <c r="M35" s="310">
        <v>10.040400000000002</v>
      </c>
      <c r="N35" s="310"/>
      <c r="O35" s="310">
        <v>6.046666666666667</v>
      </c>
      <c r="P35" s="310"/>
      <c r="Q35" s="310">
        <v>4.22</v>
      </c>
      <c r="R35" s="310"/>
      <c r="S35" s="310">
        <f t="shared" si="1"/>
        <v>1.826666666666667</v>
      </c>
      <c r="T35" s="310"/>
      <c r="U35" s="310">
        <f t="shared" si="2"/>
        <v>3.993733333333335</v>
      </c>
    </row>
    <row r="36" spans="1:21" ht="12.75">
      <c r="A36" s="308" t="s">
        <v>415</v>
      </c>
      <c r="B36" s="310">
        <v>11.502</v>
      </c>
      <c r="C36" s="310"/>
      <c r="D36" s="310">
        <v>8.243333333333334</v>
      </c>
      <c r="E36" s="310"/>
      <c r="F36" s="310">
        <v>5.723333333333334</v>
      </c>
      <c r="G36" s="310"/>
      <c r="H36" s="310">
        <f t="shared" si="0"/>
        <v>2.5200000000000005</v>
      </c>
      <c r="I36" s="310"/>
      <c r="J36" s="310">
        <f t="shared" si="3"/>
        <v>3.2586666666666666</v>
      </c>
      <c r="L36" s="308" t="s">
        <v>476</v>
      </c>
      <c r="M36" s="310">
        <v>10.171999999999999</v>
      </c>
      <c r="N36" s="310"/>
      <c r="O36" s="310">
        <v>5.536666666666666</v>
      </c>
      <c r="P36" s="310"/>
      <c r="Q36" s="310">
        <v>3.73</v>
      </c>
      <c r="R36" s="310"/>
      <c r="S36" s="310">
        <f t="shared" si="1"/>
        <v>1.8066666666666662</v>
      </c>
      <c r="T36" s="310"/>
      <c r="U36" s="310">
        <f t="shared" si="2"/>
        <v>4.635333333333333</v>
      </c>
    </row>
    <row r="37" spans="1:21" ht="12.75">
      <c r="A37" s="308" t="s">
        <v>417</v>
      </c>
      <c r="B37" s="310">
        <v>11.248571428571427</v>
      </c>
      <c r="C37" s="310"/>
      <c r="D37" s="310">
        <v>7.733333333333333</v>
      </c>
      <c r="E37" s="310"/>
      <c r="F37" s="310">
        <v>5.13</v>
      </c>
      <c r="G37" s="310"/>
      <c r="H37" s="310">
        <f t="shared" si="0"/>
        <v>2.6033333333333335</v>
      </c>
      <c r="I37" s="310"/>
      <c r="J37" s="310">
        <f t="shared" si="3"/>
        <v>3.515238095238094</v>
      </c>
      <c r="L37" s="308" t="s">
        <v>477</v>
      </c>
      <c r="M37" s="310">
        <v>10.213103448275863</v>
      </c>
      <c r="N37" s="310"/>
      <c r="O37" s="310">
        <v>5.793333333333333</v>
      </c>
      <c r="P37" s="310"/>
      <c r="Q37" s="310">
        <v>4.1499999999999995</v>
      </c>
      <c r="R37" s="310"/>
      <c r="S37" s="310">
        <f t="shared" si="1"/>
        <v>1.6433333333333335</v>
      </c>
      <c r="T37" s="310"/>
      <c r="U37" s="310">
        <f t="shared" si="2"/>
        <v>4.41977011494253</v>
      </c>
    </row>
    <row r="38" spans="2:10" ht="12.75">
      <c r="B38" s="310"/>
      <c r="C38" s="310"/>
      <c r="D38" s="310"/>
      <c r="E38" s="310"/>
      <c r="F38" s="310"/>
      <c r="G38" s="310"/>
      <c r="H38" s="310"/>
      <c r="I38" s="310"/>
      <c r="J38" s="310"/>
    </row>
    <row r="39" spans="1:27" ht="12.75">
      <c r="A39" s="8" t="s">
        <v>739</v>
      </c>
      <c r="B39" s="234"/>
      <c r="C39" s="234"/>
      <c r="D39" s="234"/>
      <c r="E39" s="234"/>
      <c r="F39" s="234"/>
      <c r="G39" s="234"/>
      <c r="H39" s="234"/>
      <c r="I39" s="234"/>
      <c r="J39" s="234"/>
      <c r="K39" s="234"/>
      <c r="U39" s="234"/>
      <c r="V39" s="234"/>
      <c r="W39" s="234"/>
      <c r="X39" s="234"/>
      <c r="Y39" s="234"/>
      <c r="Z39" s="234"/>
      <c r="AA39" s="234"/>
    </row>
    <row r="40" spans="1:27" ht="12.75">
      <c r="A40" s="8"/>
      <c r="B40" s="234"/>
      <c r="C40" s="234"/>
      <c r="D40" s="234"/>
      <c r="E40" s="234"/>
      <c r="F40" s="234"/>
      <c r="G40" s="234"/>
      <c r="H40" s="234"/>
      <c r="I40" s="234"/>
      <c r="J40" s="234"/>
      <c r="K40" s="234"/>
      <c r="U40" s="234"/>
      <c r="V40" s="234"/>
      <c r="W40" s="234"/>
      <c r="X40" s="234"/>
      <c r="Y40" s="234"/>
      <c r="Z40" s="234"/>
      <c r="AA40" s="234"/>
    </row>
    <row r="41" spans="2:10" ht="12.75">
      <c r="B41" s="310"/>
      <c r="C41" s="310"/>
      <c r="D41" s="310"/>
      <c r="E41" s="310"/>
      <c r="F41" s="310"/>
      <c r="G41" s="310"/>
      <c r="H41" s="310"/>
      <c r="I41" s="310"/>
      <c r="J41" s="310"/>
    </row>
    <row r="42" spans="2:10" ht="12.75">
      <c r="B42" s="310"/>
      <c r="C42" s="310"/>
      <c r="D42" s="310"/>
      <c r="E42" s="310"/>
      <c r="F42" s="310"/>
      <c r="G42" s="310"/>
      <c r="H42" s="310"/>
      <c r="I42" s="310"/>
      <c r="J42" s="310"/>
    </row>
    <row r="43" spans="2:10" ht="12.75">
      <c r="B43" s="310"/>
      <c r="C43" s="310"/>
      <c r="D43" s="310"/>
      <c r="E43" s="310"/>
      <c r="F43" s="310"/>
      <c r="G43" s="310"/>
      <c r="H43" s="310"/>
      <c r="I43" s="310"/>
      <c r="J43" s="310"/>
    </row>
    <row r="44" spans="2:10" ht="12.75">
      <c r="B44" s="310"/>
      <c r="C44" s="310"/>
      <c r="D44" s="310"/>
      <c r="E44" s="310"/>
      <c r="F44" s="310"/>
      <c r="G44" s="310"/>
      <c r="H44" s="310"/>
      <c r="I44" s="310"/>
      <c r="J44" s="310"/>
    </row>
    <row r="45" spans="2:10" ht="12.75">
      <c r="B45" s="310"/>
      <c r="C45" s="310"/>
      <c r="D45" s="310"/>
      <c r="E45" s="310"/>
      <c r="F45" s="310"/>
      <c r="G45" s="310"/>
      <c r="H45" s="310"/>
      <c r="I45" s="310"/>
      <c r="J45" s="310"/>
    </row>
    <row r="46" spans="2:10" ht="12.75">
      <c r="B46" s="310"/>
      <c r="C46" s="310"/>
      <c r="D46" s="310"/>
      <c r="E46" s="310"/>
      <c r="F46" s="310"/>
      <c r="G46" s="310"/>
      <c r="H46" s="310"/>
      <c r="I46" s="310"/>
      <c r="J46" s="310"/>
    </row>
    <row r="47" spans="2:10" ht="12.75">
      <c r="B47" s="310"/>
      <c r="C47" s="310"/>
      <c r="D47" s="310"/>
      <c r="E47" s="310"/>
      <c r="F47" s="310"/>
      <c r="G47" s="310"/>
      <c r="H47" s="310"/>
      <c r="I47" s="310"/>
      <c r="J47" s="310"/>
    </row>
    <row r="48" spans="2:10" ht="12.75">
      <c r="B48" s="310"/>
      <c r="C48" s="310"/>
      <c r="D48" s="310"/>
      <c r="E48" s="310"/>
      <c r="F48" s="310"/>
      <c r="G48" s="310"/>
      <c r="H48" s="310"/>
      <c r="I48" s="310"/>
      <c r="J48" s="310"/>
    </row>
    <row r="49" spans="2:10" ht="12.75">
      <c r="B49" s="310"/>
      <c r="C49" s="310"/>
      <c r="D49" s="310"/>
      <c r="E49" s="310"/>
      <c r="F49" s="310"/>
      <c r="G49" s="310"/>
      <c r="H49" s="310"/>
      <c r="I49" s="310"/>
      <c r="J49" s="310"/>
    </row>
    <row r="50" spans="2:10" ht="12.75">
      <c r="B50" s="310"/>
      <c r="C50" s="310"/>
      <c r="D50" s="310"/>
      <c r="E50" s="310"/>
      <c r="F50" s="310"/>
      <c r="G50" s="310"/>
      <c r="H50" s="310"/>
      <c r="I50" s="310"/>
      <c r="J50" s="310"/>
    </row>
    <row r="51" spans="2:10" ht="12.75">
      <c r="B51" s="310"/>
      <c r="C51" s="310"/>
      <c r="D51" s="310"/>
      <c r="E51" s="310"/>
      <c r="F51" s="310"/>
      <c r="G51" s="310"/>
      <c r="H51" s="310"/>
      <c r="I51" s="310"/>
      <c r="J51" s="310"/>
    </row>
    <row r="52" spans="2:10" ht="12.75">
      <c r="B52" s="310"/>
      <c r="C52" s="310"/>
      <c r="D52" s="310"/>
      <c r="E52" s="310"/>
      <c r="F52" s="310"/>
      <c r="G52" s="310"/>
      <c r="H52" s="310"/>
      <c r="I52" s="310"/>
      <c r="J52" s="310"/>
    </row>
    <row r="53" spans="2:10" ht="12.75">
      <c r="B53" s="310"/>
      <c r="C53" s="310"/>
      <c r="D53" s="310"/>
      <c r="E53" s="310"/>
      <c r="F53" s="310"/>
      <c r="G53" s="310"/>
      <c r="H53" s="310"/>
      <c r="I53" s="310"/>
      <c r="J53" s="310"/>
    </row>
    <row r="54" spans="2:10" ht="12.75">
      <c r="B54" s="310"/>
      <c r="C54" s="310"/>
      <c r="D54" s="310"/>
      <c r="E54" s="310"/>
      <c r="F54" s="310"/>
      <c r="G54" s="310"/>
      <c r="H54" s="310"/>
      <c r="I54" s="310"/>
      <c r="J54" s="310"/>
    </row>
    <row r="55" spans="2:10" ht="12.75">
      <c r="B55" s="310"/>
      <c r="C55" s="310"/>
      <c r="D55" s="310"/>
      <c r="E55" s="310"/>
      <c r="F55" s="310"/>
      <c r="G55" s="310"/>
      <c r="H55" s="310"/>
      <c r="I55" s="310"/>
      <c r="J55" s="310"/>
    </row>
    <row r="56" spans="2:10" ht="12.75">
      <c r="B56" s="310"/>
      <c r="C56" s="310"/>
      <c r="D56" s="310"/>
      <c r="E56" s="310"/>
      <c r="F56" s="310"/>
      <c r="G56" s="310"/>
      <c r="H56" s="310"/>
      <c r="I56" s="310"/>
      <c r="J56" s="310"/>
    </row>
    <row r="57" spans="2:10" ht="12.75">
      <c r="B57" s="310"/>
      <c r="C57" s="310"/>
      <c r="D57" s="310"/>
      <c r="E57" s="310"/>
      <c r="F57" s="310"/>
      <c r="G57" s="310"/>
      <c r="H57" s="310"/>
      <c r="I57" s="310"/>
      <c r="J57" s="310"/>
    </row>
    <row r="58" spans="2:10" ht="12.75">
      <c r="B58" s="310"/>
      <c r="C58" s="310"/>
      <c r="D58" s="310"/>
      <c r="E58" s="310"/>
      <c r="F58" s="310"/>
      <c r="G58" s="310"/>
      <c r="H58" s="310"/>
      <c r="I58" s="310"/>
      <c r="J58" s="310"/>
    </row>
    <row r="59" spans="2:10" ht="12.75">
      <c r="B59" s="310"/>
      <c r="C59" s="310"/>
      <c r="D59" s="310"/>
      <c r="E59" s="310"/>
      <c r="F59" s="310"/>
      <c r="G59" s="310"/>
      <c r="H59" s="310"/>
      <c r="I59" s="310"/>
      <c r="J59" s="310"/>
    </row>
    <row r="60" spans="2:10" ht="12.75">
      <c r="B60" s="310"/>
      <c r="C60" s="310"/>
      <c r="D60" s="310"/>
      <c r="E60" s="310"/>
      <c r="F60" s="310"/>
      <c r="G60" s="310"/>
      <c r="H60" s="310"/>
      <c r="I60" s="310"/>
      <c r="J60" s="310"/>
    </row>
    <row r="61" spans="2:10" ht="12.75">
      <c r="B61" s="310"/>
      <c r="C61" s="310"/>
      <c r="D61" s="310"/>
      <c r="E61" s="310"/>
      <c r="F61" s="310"/>
      <c r="G61" s="310"/>
      <c r="H61" s="310"/>
      <c r="I61" s="310"/>
      <c r="J61" s="310"/>
    </row>
    <row r="62" spans="2:10" ht="12.75">
      <c r="B62" s="310"/>
      <c r="C62" s="310"/>
      <c r="D62" s="310"/>
      <c r="E62" s="310"/>
      <c r="F62" s="310"/>
      <c r="G62" s="310"/>
      <c r="H62" s="310"/>
      <c r="I62" s="310"/>
      <c r="J62" s="310"/>
    </row>
    <row r="63" spans="2:10" ht="12.75">
      <c r="B63" s="310"/>
      <c r="C63" s="310"/>
      <c r="D63" s="310"/>
      <c r="E63" s="310"/>
      <c r="F63" s="310"/>
      <c r="G63" s="310"/>
      <c r="H63" s="310"/>
      <c r="I63" s="310"/>
      <c r="J63" s="310"/>
    </row>
    <row r="64" spans="2:10" ht="12.75">
      <c r="B64" s="310"/>
      <c r="C64" s="310"/>
      <c r="D64" s="310"/>
      <c r="E64" s="310"/>
      <c r="F64" s="310"/>
      <c r="G64" s="310"/>
      <c r="H64" s="310"/>
      <c r="I64" s="310"/>
      <c r="J64" s="310"/>
    </row>
    <row r="65" spans="2:10" ht="12.75">
      <c r="B65" s="310"/>
      <c r="C65" s="310"/>
      <c r="D65" s="310"/>
      <c r="E65" s="310"/>
      <c r="F65" s="310"/>
      <c r="G65" s="310"/>
      <c r="H65" s="310"/>
      <c r="I65" s="310"/>
      <c r="J65" s="310"/>
    </row>
    <row r="66" spans="2:10" ht="12.75">
      <c r="B66" s="310"/>
      <c r="C66" s="310"/>
      <c r="D66" s="310"/>
      <c r="E66" s="310"/>
      <c r="F66" s="310"/>
      <c r="G66" s="310"/>
      <c r="H66" s="310"/>
      <c r="I66" s="310"/>
      <c r="J66" s="310"/>
    </row>
    <row r="67" spans="2:10" ht="12.75">
      <c r="B67" s="310"/>
      <c r="C67" s="310"/>
      <c r="D67" s="310"/>
      <c r="E67" s="310"/>
      <c r="F67" s="310"/>
      <c r="G67" s="310"/>
      <c r="H67" s="310"/>
      <c r="I67" s="310"/>
      <c r="J67" s="310"/>
    </row>
    <row r="68" spans="6:10" ht="12.75">
      <c r="F68" s="311"/>
      <c r="G68" s="311"/>
      <c r="H68" s="311"/>
      <c r="I68" s="311"/>
      <c r="J68" s="311"/>
    </row>
  </sheetData>
  <sheetProtection/>
  <mergeCells count="1">
    <mergeCell ref="A1:U1"/>
  </mergeCells>
  <printOptions horizontalCentered="1"/>
  <pageMargins left="0.7" right="0.7" top="0.5" bottom="0.5" header="0.3" footer="0.3"/>
  <pageSetup fitToHeight="1" fitToWidth="1" horizontalDpi="600" verticalDpi="600" orientation="landscape" scale="77" r:id="rId1"/>
  <headerFooter>
    <oddHeader>&amp;R&amp;"Arial,Bold"Schedule 14
Page 1 of 2</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G56"/>
  <sheetViews>
    <sheetView zoomScalePageLayoutView="0" workbookViewId="0" topLeftCell="A1">
      <selection activeCell="A1" sqref="A1:G1"/>
    </sheetView>
  </sheetViews>
  <sheetFormatPr defaultColWidth="9.140625" defaultRowHeight="15"/>
  <cols>
    <col min="1" max="1" width="40.7109375" style="470" customWidth="1"/>
    <col min="2" max="2" width="15.7109375" style="470" customWidth="1"/>
    <col min="3" max="3" width="13.00390625" style="470" customWidth="1"/>
    <col min="4" max="4" width="9.140625" style="470" customWidth="1"/>
    <col min="5" max="5" width="11.421875" style="470" customWidth="1"/>
    <col min="6" max="6" width="20.28125" style="470" customWidth="1"/>
    <col min="7" max="16384" width="9.140625" style="470" customWidth="1"/>
  </cols>
  <sheetData>
    <row r="1" spans="1:7" ht="12.75">
      <c r="A1" s="574" t="s">
        <v>472</v>
      </c>
      <c r="B1" s="574"/>
      <c r="C1" s="574"/>
      <c r="D1" s="574"/>
      <c r="E1" s="574"/>
      <c r="F1" s="574"/>
      <c r="G1" s="574"/>
    </row>
    <row r="2" spans="1:7" ht="12.75">
      <c r="A2" s="463"/>
      <c r="B2" s="463"/>
      <c r="C2" s="463"/>
      <c r="D2" s="463"/>
      <c r="E2" s="463"/>
      <c r="F2" s="463"/>
      <c r="G2" s="463"/>
    </row>
    <row r="3" spans="1:7" ht="12.75">
      <c r="A3" s="557" t="s">
        <v>487</v>
      </c>
      <c r="B3" s="557"/>
      <c r="C3" s="557"/>
      <c r="D3" s="557"/>
      <c r="E3" s="557"/>
      <c r="F3" s="557"/>
      <c r="G3" s="557"/>
    </row>
    <row r="4" spans="1:7" ht="12.75">
      <c r="A4" s="417"/>
      <c r="B4" s="52"/>
      <c r="C4" s="52"/>
      <c r="D4" s="52"/>
      <c r="E4" s="52"/>
      <c r="F4" s="52"/>
      <c r="G4" s="52"/>
    </row>
    <row r="5" spans="1:7" ht="12.75">
      <c r="A5" s="420"/>
      <c r="B5" s="421"/>
      <c r="C5" s="52"/>
      <c r="D5" s="52"/>
      <c r="E5" s="52"/>
      <c r="F5" s="52"/>
      <c r="G5" s="52"/>
    </row>
    <row r="6" spans="1:7" ht="12.75">
      <c r="A6" s="420"/>
      <c r="B6" s="421"/>
      <c r="C6" s="52"/>
      <c r="D6" s="52"/>
      <c r="E6" s="52"/>
      <c r="F6" s="52"/>
      <c r="G6" s="52"/>
    </row>
    <row r="7" spans="1:7" ht="12.75">
      <c r="A7" s="420"/>
      <c r="B7" s="421"/>
      <c r="C7" s="52"/>
      <c r="D7" s="52"/>
      <c r="E7" s="52"/>
      <c r="F7" s="52"/>
      <c r="G7" s="52"/>
    </row>
    <row r="8" spans="1:7" ht="15">
      <c r="A8" s="474" t="s">
        <v>599</v>
      </c>
      <c r="B8" s="418"/>
      <c r="G8" s="52"/>
    </row>
    <row r="9" spans="1:7" ht="12.75">
      <c r="A9" s="417" t="s">
        <v>574</v>
      </c>
      <c r="B9" s="418" t="s">
        <v>706</v>
      </c>
      <c r="G9" s="52"/>
    </row>
    <row r="10" ht="12.75">
      <c r="G10" s="52"/>
    </row>
    <row r="11" spans="1:7" ht="12.75">
      <c r="A11" s="417" t="s">
        <v>44</v>
      </c>
      <c r="B11" s="52"/>
      <c r="G11" s="52"/>
    </row>
    <row r="12" spans="1:7" ht="12.75">
      <c r="A12" s="417" t="s">
        <v>604</v>
      </c>
      <c r="B12" s="418" t="s">
        <v>707</v>
      </c>
      <c r="G12" s="52"/>
    </row>
    <row r="13" spans="1:7" ht="14.25">
      <c r="A13" s="417" t="s">
        <v>530</v>
      </c>
      <c r="B13" s="418" t="s">
        <v>708</v>
      </c>
      <c r="G13" s="52"/>
    </row>
    <row r="14" spans="1:7" ht="12.75">
      <c r="A14" s="420"/>
      <c r="B14" s="421"/>
      <c r="C14" s="52"/>
      <c r="D14" s="52"/>
      <c r="E14" s="52"/>
      <c r="F14" s="52"/>
      <c r="G14" s="52"/>
    </row>
    <row r="15" spans="1:7" ht="9.75" customHeight="1">
      <c r="A15" s="572" t="s">
        <v>698</v>
      </c>
      <c r="B15" s="573" t="s">
        <v>690</v>
      </c>
      <c r="C15" s="52"/>
      <c r="D15" s="52"/>
      <c r="E15" s="52"/>
      <c r="F15" s="52"/>
      <c r="G15" s="52"/>
    </row>
    <row r="16" spans="1:7" ht="15.75" customHeight="1">
      <c r="A16" s="572"/>
      <c r="B16" s="573"/>
      <c r="C16" s="52"/>
      <c r="D16" s="52"/>
      <c r="E16" s="52"/>
      <c r="F16" s="52"/>
      <c r="G16" s="52"/>
    </row>
    <row r="17" spans="1:7" ht="12.75">
      <c r="A17" s="56"/>
      <c r="B17" s="322"/>
      <c r="C17" s="52"/>
      <c r="D17" s="52"/>
      <c r="E17" s="52"/>
      <c r="F17" s="52"/>
      <c r="G17" s="52"/>
    </row>
    <row r="18" spans="1:7" ht="12.75">
      <c r="A18" s="416" t="s">
        <v>699</v>
      </c>
      <c r="B18" s="460" t="s">
        <v>692</v>
      </c>
      <c r="C18" s="52"/>
      <c r="D18" s="52"/>
      <c r="E18" s="52"/>
      <c r="F18" s="52"/>
      <c r="G18" s="52"/>
    </row>
    <row r="19" spans="1:7" ht="12.75">
      <c r="A19" s="420"/>
      <c r="B19" s="421"/>
      <c r="C19" s="52"/>
      <c r="D19" s="52"/>
      <c r="E19" s="52"/>
      <c r="F19" s="52"/>
      <c r="G19" s="52"/>
    </row>
    <row r="20" spans="1:7" ht="12.75">
      <c r="A20" s="420"/>
      <c r="B20" s="421"/>
      <c r="C20" s="52"/>
      <c r="D20" s="52"/>
      <c r="E20" s="52"/>
      <c r="F20" s="52"/>
      <c r="G20" s="52"/>
    </row>
    <row r="21" ht="15">
      <c r="A21" s="474" t="s">
        <v>600</v>
      </c>
    </row>
    <row r="22" spans="1:2" ht="12.75">
      <c r="A22" s="417" t="s">
        <v>574</v>
      </c>
      <c r="B22" s="418" t="s">
        <v>709</v>
      </c>
    </row>
    <row r="23" spans="2:7" ht="12.75" customHeight="1">
      <c r="B23" s="575" t="s">
        <v>647</v>
      </c>
      <c r="C23" s="575"/>
      <c r="D23" s="575"/>
      <c r="E23" s="575"/>
      <c r="F23" s="575"/>
      <c r="G23" s="575"/>
    </row>
    <row r="24" spans="1:7" ht="12.75">
      <c r="A24" s="424" t="s">
        <v>45</v>
      </c>
      <c r="B24" s="575"/>
      <c r="C24" s="575"/>
      <c r="D24" s="575"/>
      <c r="E24" s="575"/>
      <c r="F24" s="575"/>
      <c r="G24" s="575"/>
    </row>
    <row r="25" spans="1:7" ht="12.75">
      <c r="A25" s="424"/>
      <c r="B25" s="471"/>
      <c r="C25" s="471"/>
      <c r="D25" s="471"/>
      <c r="E25" s="471"/>
      <c r="F25" s="471"/>
      <c r="G25" s="471"/>
    </row>
    <row r="26" spans="1:2" ht="12.75">
      <c r="A26" s="417" t="s">
        <v>44</v>
      </c>
      <c r="B26" s="52"/>
    </row>
    <row r="27" spans="1:2" ht="12.75">
      <c r="A27" s="417" t="s">
        <v>604</v>
      </c>
      <c r="B27" s="418" t="s">
        <v>710</v>
      </c>
    </row>
    <row r="28" spans="1:2" ht="12.75">
      <c r="A28" s="472" t="s">
        <v>603</v>
      </c>
      <c r="B28" s="418" t="s">
        <v>646</v>
      </c>
    </row>
    <row r="29" spans="1:2" ht="12.75">
      <c r="A29" s="417"/>
      <c r="B29" s="52"/>
    </row>
    <row r="30" spans="1:2" ht="14.25">
      <c r="A30" s="417" t="s">
        <v>530</v>
      </c>
      <c r="B30" s="418" t="s">
        <v>711</v>
      </c>
    </row>
    <row r="31" spans="1:2" ht="12.75">
      <c r="A31" s="417"/>
      <c r="B31" s="418"/>
    </row>
    <row r="32" spans="1:3" ht="8.25" customHeight="1">
      <c r="A32" s="572" t="s">
        <v>694</v>
      </c>
      <c r="B32" s="573" t="s">
        <v>715</v>
      </c>
      <c r="C32" s="573"/>
    </row>
    <row r="33" spans="1:3" ht="22.5" customHeight="1">
      <c r="A33" s="572"/>
      <c r="B33" s="573"/>
      <c r="C33" s="573"/>
    </row>
    <row r="34" spans="1:3" ht="12.75">
      <c r="A34" s="56"/>
      <c r="B34" s="56" t="s">
        <v>9</v>
      </c>
      <c r="C34" s="56"/>
    </row>
    <row r="35" spans="1:3" ht="26.25" customHeight="1">
      <c r="A35" s="496" t="s">
        <v>693</v>
      </c>
      <c r="B35" s="461" t="s">
        <v>716</v>
      </c>
      <c r="C35" s="461"/>
    </row>
    <row r="36" spans="1:2" ht="12.75">
      <c r="A36" s="417"/>
      <c r="B36" s="418"/>
    </row>
    <row r="37" spans="1:2" ht="12.75">
      <c r="A37" s="417"/>
      <c r="B37" s="418"/>
    </row>
    <row r="38" spans="1:2" ht="15">
      <c r="A38" s="474" t="s">
        <v>601</v>
      </c>
      <c r="B38" s="418"/>
    </row>
    <row r="39" spans="1:6" ht="12.75">
      <c r="A39" s="417" t="s">
        <v>574</v>
      </c>
      <c r="B39" s="418" t="s">
        <v>712</v>
      </c>
      <c r="C39" s="52"/>
      <c r="D39" s="52"/>
      <c r="E39" s="52"/>
      <c r="F39" s="52"/>
    </row>
    <row r="40" spans="1:6" ht="12.75">
      <c r="A40" s="417"/>
      <c r="B40" s="327"/>
      <c r="C40" s="327"/>
      <c r="D40" s="327"/>
      <c r="E40" s="327"/>
      <c r="F40" s="327"/>
    </row>
    <row r="41" spans="1:6" ht="12.75">
      <c r="A41" s="417" t="s">
        <v>44</v>
      </c>
      <c r="B41" s="52"/>
      <c r="C41" s="52"/>
      <c r="D41" s="52"/>
      <c r="E41" s="52"/>
      <c r="F41" s="52"/>
    </row>
    <row r="42" spans="1:6" ht="12.75">
      <c r="A42" s="417" t="s">
        <v>733</v>
      </c>
      <c r="B42" s="418" t="s">
        <v>713</v>
      </c>
      <c r="E42" s="52"/>
      <c r="F42" s="52"/>
    </row>
    <row r="43" spans="1:6" ht="12.75">
      <c r="A43" s="417"/>
      <c r="B43" s="52"/>
      <c r="C43" s="417"/>
      <c r="D43" s="418"/>
      <c r="E43" s="52"/>
      <c r="F43" s="52"/>
    </row>
    <row r="44" spans="1:6" ht="14.25">
      <c r="A44" s="417" t="s">
        <v>530</v>
      </c>
      <c r="B44" s="473" t="s">
        <v>714</v>
      </c>
      <c r="C44" s="56"/>
      <c r="D44" s="52"/>
      <c r="E44" s="52"/>
      <c r="F44" s="52"/>
    </row>
    <row r="47" spans="1:2" ht="12.75">
      <c r="A47" s="572" t="s">
        <v>717</v>
      </c>
      <c r="B47" s="573" t="s">
        <v>719</v>
      </c>
    </row>
    <row r="48" spans="1:2" ht="12.75">
      <c r="A48" s="572"/>
      <c r="B48" s="573"/>
    </row>
    <row r="49" spans="1:7" ht="12.75">
      <c r="A49" s="56"/>
      <c r="B49" s="56" t="s">
        <v>9</v>
      </c>
      <c r="C49" s="423"/>
      <c r="D49" s="423"/>
      <c r="E49" s="423"/>
      <c r="F49" s="423"/>
      <c r="G49" s="423"/>
    </row>
    <row r="50" spans="1:7" ht="12.75">
      <c r="A50" s="572" t="s">
        <v>718</v>
      </c>
      <c r="B50" s="461" t="s">
        <v>716</v>
      </c>
      <c r="C50" s="423"/>
      <c r="D50" s="423"/>
      <c r="E50" s="423"/>
      <c r="F50" s="423"/>
      <c r="G50" s="423"/>
    </row>
    <row r="51" spans="1:7" ht="12.75">
      <c r="A51" s="572"/>
      <c r="B51" s="471"/>
      <c r="C51" s="471"/>
      <c r="D51" s="471"/>
      <c r="E51" s="471"/>
      <c r="F51" s="471"/>
      <c r="G51" s="471"/>
    </row>
    <row r="52" spans="1:2" ht="12.75">
      <c r="A52" s="417"/>
      <c r="B52" s="52"/>
    </row>
    <row r="53" spans="1:2" ht="12.75">
      <c r="A53" s="417"/>
      <c r="B53" s="418"/>
    </row>
    <row r="54" spans="1:2" ht="12.75">
      <c r="A54" s="472"/>
      <c r="B54" s="418"/>
    </row>
    <row r="55" spans="1:2" ht="12.75">
      <c r="A55" s="417"/>
      <c r="B55" s="52"/>
    </row>
    <row r="56" spans="1:2" ht="12.75">
      <c r="A56" s="417"/>
      <c r="B56" s="418"/>
    </row>
  </sheetData>
  <sheetProtection/>
  <mergeCells count="11">
    <mergeCell ref="A47:A48"/>
    <mergeCell ref="B47:B48"/>
    <mergeCell ref="A50:A51"/>
    <mergeCell ref="C32:C33"/>
    <mergeCell ref="A32:A33"/>
    <mergeCell ref="B32:B33"/>
    <mergeCell ref="A1:G1"/>
    <mergeCell ref="A3:G3"/>
    <mergeCell ref="B23:G24"/>
    <mergeCell ref="B15:B16"/>
    <mergeCell ref="A15:A16"/>
  </mergeCells>
  <printOptions horizontalCentered="1"/>
  <pageMargins left="0.7" right="0.7" top="0.75" bottom="0.75" header="0.3" footer="0.3"/>
  <pageSetup fitToHeight="1" fitToWidth="1" horizontalDpi="600" verticalDpi="600" orientation="portrait" scale="77" r:id="rId1"/>
  <headerFooter>
    <oddHeader>&amp;R&amp;"Arial,Bold"Schedule 14
Page 2 of 2</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L45"/>
  <sheetViews>
    <sheetView workbookViewId="0" topLeftCell="A1">
      <selection activeCell="J40" sqref="J40"/>
    </sheetView>
  </sheetViews>
  <sheetFormatPr defaultColWidth="9.140625" defaultRowHeight="15"/>
  <cols>
    <col min="1" max="1" width="34.00390625" style="52" customWidth="1"/>
    <col min="2" max="2" width="1.7109375" style="52" customWidth="1"/>
    <col min="3" max="3" width="34.8515625" style="52" customWidth="1"/>
    <col min="4" max="4" width="1.57421875" style="52" customWidth="1"/>
    <col min="5" max="5" width="32.8515625" style="52" customWidth="1"/>
    <col min="6" max="6" width="7.7109375" style="52" customWidth="1"/>
    <col min="7" max="16384" width="9.140625" style="52" customWidth="1"/>
  </cols>
  <sheetData>
    <row r="1" spans="1:6" ht="24.75" customHeight="1">
      <c r="A1" s="559" t="s">
        <v>33</v>
      </c>
      <c r="B1" s="559"/>
      <c r="C1" s="559"/>
      <c r="D1" s="559"/>
      <c r="E1" s="559"/>
      <c r="F1" s="415"/>
    </row>
    <row r="2" spans="1:5" ht="12.75">
      <c r="A2" s="578" t="s">
        <v>8</v>
      </c>
      <c r="B2" s="578"/>
      <c r="C2" s="578"/>
      <c r="D2" s="578"/>
      <c r="E2" s="578"/>
    </row>
    <row r="3" spans="1:5" s="59" customFormat="1" ht="31.5" customHeight="1">
      <c r="A3" s="558" t="s">
        <v>494</v>
      </c>
      <c r="B3" s="558"/>
      <c r="C3" s="558"/>
      <c r="D3" s="558"/>
      <c r="E3" s="558"/>
    </row>
    <row r="4" spans="1:5" ht="18.75" customHeight="1">
      <c r="A4" s="425" t="s">
        <v>34</v>
      </c>
      <c r="B4" s="426"/>
      <c r="C4" s="425" t="s">
        <v>4</v>
      </c>
      <c r="D4" s="426"/>
      <c r="E4" s="425" t="s">
        <v>5</v>
      </c>
    </row>
    <row r="5" ht="18.75" customHeight="1"/>
    <row r="6" spans="1:5" ht="18.75" customHeight="1">
      <c r="A6" s="95">
        <v>12.2</v>
      </c>
      <c r="B6" s="78"/>
      <c r="C6" s="78">
        <v>7.7</v>
      </c>
      <c r="D6" s="78"/>
      <c r="E6" s="78">
        <f>A6-C6</f>
        <v>4.499999999999999</v>
      </c>
    </row>
    <row r="7" spans="1:5" ht="18.75" customHeight="1">
      <c r="A7" s="78"/>
      <c r="B7" s="78"/>
      <c r="C7" s="78"/>
      <c r="D7" s="78"/>
      <c r="E7" s="78"/>
    </row>
    <row r="8" spans="1:5" ht="18.75" customHeight="1">
      <c r="A8" s="427" t="s">
        <v>34</v>
      </c>
      <c r="B8" s="428"/>
      <c r="C8" s="427" t="s">
        <v>6</v>
      </c>
      <c r="D8" s="428"/>
      <c r="E8" s="427" t="s">
        <v>5</v>
      </c>
    </row>
    <row r="9" ht="18.75" customHeight="1"/>
    <row r="10" spans="1:5" ht="18.75" customHeight="1">
      <c r="A10" s="95">
        <v>12.2</v>
      </c>
      <c r="B10" s="78"/>
      <c r="C10" s="78">
        <v>7.4</v>
      </c>
      <c r="D10" s="78"/>
      <c r="E10" s="78">
        <f>A10-C10</f>
        <v>4.799999999999999</v>
      </c>
    </row>
    <row r="11" spans="1:5" ht="18.75" customHeight="1">
      <c r="A11" s="78"/>
      <c r="B11" s="78"/>
      <c r="C11" s="78"/>
      <c r="D11" s="78"/>
      <c r="E11" s="78"/>
    </row>
    <row r="12" spans="1:5" s="59" customFormat="1" ht="33.75" customHeight="1">
      <c r="A12" s="558" t="s">
        <v>495</v>
      </c>
      <c r="B12" s="558"/>
      <c r="C12" s="558"/>
      <c r="D12" s="558"/>
      <c r="E12" s="558"/>
    </row>
    <row r="13" spans="1:12" ht="18.75" customHeight="1">
      <c r="A13" s="432" t="s">
        <v>37</v>
      </c>
      <c r="B13" s="433"/>
      <c r="C13" s="433"/>
      <c r="D13" s="38"/>
      <c r="E13" s="38"/>
      <c r="H13" s="429"/>
      <c r="J13" s="54"/>
      <c r="L13" s="54"/>
    </row>
    <row r="14" spans="1:12" ht="18.75" customHeight="1">
      <c r="A14" s="431" t="s">
        <v>38</v>
      </c>
      <c r="B14" s="428"/>
      <c r="C14" s="427" t="s">
        <v>4</v>
      </c>
      <c r="D14" s="428"/>
      <c r="E14" s="427" t="s">
        <v>5</v>
      </c>
      <c r="H14" s="427"/>
      <c r="I14" s="428"/>
      <c r="J14" s="427"/>
      <c r="K14" s="428"/>
      <c r="L14" s="427"/>
    </row>
    <row r="15" ht="18.75" customHeight="1">
      <c r="A15" s="56"/>
    </row>
    <row r="16" spans="1:12" ht="18.75" customHeight="1">
      <c r="A16" s="95">
        <v>10.8</v>
      </c>
      <c r="B16" s="78"/>
      <c r="C16" s="78">
        <v>6.3</v>
      </c>
      <c r="E16" s="78">
        <f>A16-C16</f>
        <v>4.500000000000001</v>
      </c>
      <c r="H16" s="95"/>
      <c r="I16" s="78"/>
      <c r="J16" s="78"/>
      <c r="L16" s="78"/>
    </row>
    <row r="17" spans="1:12" ht="18.75" customHeight="1">
      <c r="A17" s="95"/>
      <c r="B17" s="78"/>
      <c r="C17" s="78"/>
      <c r="E17" s="78"/>
      <c r="H17" s="95"/>
      <c r="I17" s="78"/>
      <c r="J17" s="78"/>
      <c r="L17" s="78"/>
    </row>
    <row r="18" spans="1:12" ht="18.75" customHeight="1">
      <c r="A18" s="432" t="s">
        <v>37</v>
      </c>
      <c r="B18" s="433"/>
      <c r="C18" s="433"/>
      <c r="D18" s="38"/>
      <c r="E18" s="38"/>
      <c r="H18" s="430"/>
      <c r="J18" s="54"/>
      <c r="L18" s="54"/>
    </row>
    <row r="19" spans="1:12" ht="18.75" customHeight="1">
      <c r="A19" s="431" t="s">
        <v>38</v>
      </c>
      <c r="B19" s="428"/>
      <c r="C19" s="427" t="s">
        <v>6</v>
      </c>
      <c r="D19" s="428"/>
      <c r="E19" s="427" t="s">
        <v>5</v>
      </c>
      <c r="H19" s="431"/>
      <c r="J19" s="427"/>
      <c r="K19" s="428"/>
      <c r="L19" s="427"/>
    </row>
    <row r="20" spans="1:8" ht="18.75" customHeight="1">
      <c r="A20" s="56"/>
      <c r="H20" s="56"/>
    </row>
    <row r="21" spans="1:12" ht="18.75" customHeight="1">
      <c r="A21" s="95">
        <v>10.8</v>
      </c>
      <c r="B21" s="78"/>
      <c r="C21" s="78">
        <v>5.9</v>
      </c>
      <c r="E21" s="78">
        <f>A21-C21</f>
        <v>4.9</v>
      </c>
      <c r="H21" s="95"/>
      <c r="I21" s="78"/>
      <c r="J21" s="78"/>
      <c r="L21" s="78"/>
    </row>
    <row r="22" ht="18.75" customHeight="1">
      <c r="A22" s="56"/>
    </row>
    <row r="23" spans="1:5" s="59" customFormat="1" ht="18.75" customHeight="1">
      <c r="A23" s="429" t="s">
        <v>35</v>
      </c>
      <c r="B23" s="52"/>
      <c r="C23" s="54"/>
      <c r="D23" s="52"/>
      <c r="E23" s="54" t="s">
        <v>9</v>
      </c>
    </row>
    <row r="24" spans="1:5" ht="18.75" customHeight="1">
      <c r="A24" s="427" t="s">
        <v>36</v>
      </c>
      <c r="B24" s="428"/>
      <c r="C24" s="427" t="s">
        <v>4</v>
      </c>
      <c r="D24" s="428"/>
      <c r="E24" s="427" t="s">
        <v>5</v>
      </c>
    </row>
    <row r="25" ht="18.75" customHeight="1"/>
    <row r="26" spans="1:5" ht="18.75" customHeight="1">
      <c r="A26" s="95">
        <v>11.8</v>
      </c>
      <c r="B26" s="78"/>
      <c r="C26" s="78">
        <v>6.3</v>
      </c>
      <c r="E26" s="78">
        <v>5.6</v>
      </c>
    </row>
    <row r="27" spans="1:5" ht="18.75" customHeight="1">
      <c r="A27" s="95"/>
      <c r="B27" s="78"/>
      <c r="C27" s="78"/>
      <c r="E27" s="78"/>
    </row>
    <row r="28" spans="1:5" ht="18.75" customHeight="1">
      <c r="A28" s="430" t="s">
        <v>35</v>
      </c>
      <c r="C28" s="54"/>
      <c r="E28" s="54" t="s">
        <v>9</v>
      </c>
    </row>
    <row r="29" spans="1:5" ht="18.75" customHeight="1">
      <c r="A29" s="431" t="s">
        <v>36</v>
      </c>
      <c r="C29" s="427" t="s">
        <v>6</v>
      </c>
      <c r="D29" s="428"/>
      <c r="E29" s="427" t="s">
        <v>5</v>
      </c>
    </row>
    <row r="30" ht="18.75" customHeight="1">
      <c r="A30" s="56"/>
    </row>
    <row r="31" spans="1:5" ht="18.75" customHeight="1">
      <c r="A31" s="95">
        <v>11.8</v>
      </c>
      <c r="B31" s="78"/>
      <c r="C31" s="78">
        <v>5.9</v>
      </c>
      <c r="E31" s="78">
        <f>A31-C31</f>
        <v>5.9</v>
      </c>
    </row>
    <row r="32" spans="1:5" ht="18.75" customHeight="1">
      <c r="A32" s="78"/>
      <c r="B32" s="78"/>
      <c r="C32" s="78"/>
      <c r="E32" s="78"/>
    </row>
    <row r="33" spans="1:5" ht="39" customHeight="1">
      <c r="A33" s="576" t="s">
        <v>496</v>
      </c>
      <c r="B33" s="576"/>
      <c r="C33" s="576"/>
      <c r="D33" s="576"/>
      <c r="E33" s="576"/>
    </row>
    <row r="34" spans="1:5" ht="39" customHeight="1">
      <c r="A34" s="577" t="s">
        <v>722</v>
      </c>
      <c r="B34" s="577"/>
      <c r="C34" s="577"/>
      <c r="D34" s="577"/>
      <c r="E34" s="577"/>
    </row>
    <row r="35" spans="1:5" ht="12.75">
      <c r="A35" s="577"/>
      <c r="B35" s="577"/>
      <c r="C35" s="577"/>
      <c r="D35" s="577"/>
      <c r="E35" s="577"/>
    </row>
    <row r="36" spans="1:5" ht="15.75" customHeight="1">
      <c r="A36" s="577"/>
      <c r="B36" s="577"/>
      <c r="C36" s="577"/>
      <c r="D36" s="577"/>
      <c r="E36" s="577"/>
    </row>
    <row r="37" spans="1:5" ht="18.75" customHeight="1" hidden="1">
      <c r="A37" s="577"/>
      <c r="B37" s="577"/>
      <c r="C37" s="577"/>
      <c r="D37" s="577"/>
      <c r="E37" s="577"/>
    </row>
    <row r="38" spans="1:5" ht="18" customHeight="1">
      <c r="A38" s="577"/>
      <c r="B38" s="577"/>
      <c r="C38" s="577"/>
      <c r="D38" s="577"/>
      <c r="E38" s="577"/>
    </row>
    <row r="39" spans="1:5" ht="27" customHeight="1">
      <c r="A39" s="577"/>
      <c r="B39" s="577"/>
      <c r="C39" s="577"/>
      <c r="D39" s="577"/>
      <c r="E39" s="577"/>
    </row>
    <row r="40" spans="1:5" ht="54" customHeight="1">
      <c r="A40" s="577"/>
      <c r="B40" s="577"/>
      <c r="C40" s="577"/>
      <c r="D40" s="577"/>
      <c r="E40" s="577"/>
    </row>
    <row r="41" spans="1:5" ht="11.25" customHeight="1">
      <c r="A41" s="327"/>
      <c r="B41" s="327"/>
      <c r="C41" s="327"/>
      <c r="D41" s="327"/>
      <c r="E41" s="327"/>
    </row>
    <row r="42" s="390" customFormat="1" ht="12.75">
      <c r="A42" s="390" t="s">
        <v>554</v>
      </c>
    </row>
    <row r="43" s="390" customFormat="1" ht="12.75">
      <c r="A43" s="390" t="s">
        <v>528</v>
      </c>
    </row>
    <row r="44" s="390" customFormat="1" ht="12.75">
      <c r="A44" s="390" t="s">
        <v>677</v>
      </c>
    </row>
    <row r="45" s="390" customFormat="1" ht="12.75">
      <c r="A45" s="397"/>
    </row>
  </sheetData>
  <sheetProtection/>
  <mergeCells count="6">
    <mergeCell ref="A33:E33"/>
    <mergeCell ref="A34:E40"/>
    <mergeCell ref="A1:E1"/>
    <mergeCell ref="A2:E2"/>
    <mergeCell ref="A3:E3"/>
    <mergeCell ref="A12:E12"/>
  </mergeCells>
  <printOptions horizontalCentered="1" verticalCentered="1"/>
  <pageMargins left="0.5" right="0.5" top="0.85" bottom="0.75" header="0.34" footer="0.5"/>
  <pageSetup fitToHeight="1" fitToWidth="1" horizontalDpi="300" verticalDpi="300" orientation="portrait" scale="78" r:id="rId1"/>
  <headerFooter alignWithMargins="0">
    <oddHeader>&amp;R&amp;"Arial,Bold"Schedule 15
Page 1 of 3</oddHeader>
  </headerFooter>
</worksheet>
</file>

<file path=xl/worksheets/sheet2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horizontalCentered="1"/>
  <pageMargins left="0.2" right="0.2" top="0.75" bottom="0.75" header="0.3" footer="0.3"/>
  <pageSetup fitToHeight="5" horizontalDpi="600" verticalDpi="600" orientation="portrait" r:id="rId2"/>
  <headerFooter>
    <oddHeader>&amp;R&amp;"Arial,Bold"Schedule 15
Page 2 of 3</oddHeader>
  </headerFooter>
  <drawing r:id="rId1"/>
</worksheet>
</file>

<file path=xl/worksheets/sheet28.xml><?xml version="1.0" encoding="utf-8"?>
<worksheet xmlns="http://schemas.openxmlformats.org/spreadsheetml/2006/main" xmlns:r="http://schemas.openxmlformats.org/officeDocument/2006/relationships">
  <dimension ref="A1:A1"/>
  <sheetViews>
    <sheetView zoomScalePageLayoutView="0" workbookViewId="0" topLeftCell="A1">
      <selection activeCell="L1" sqref="L1"/>
    </sheetView>
  </sheetViews>
  <sheetFormatPr defaultColWidth="9.140625" defaultRowHeight="15"/>
  <sheetData/>
  <sheetProtection/>
  <printOptions horizontalCentered="1"/>
  <pageMargins left="0.45" right="0.45" top="0.75" bottom="0.75" header="0.3" footer="0.3"/>
  <pageSetup fitToHeight="5" horizontalDpi="600" verticalDpi="600" orientation="portrait" scale="93" r:id="rId2"/>
  <headerFooter>
    <oddHeader>&amp;R&amp;"Arial,Bold"Schedule 15
Page 3 of 3</oddHeader>
  </headerFooter>
  <drawing r:id="rId1"/>
</worksheet>
</file>

<file path=xl/worksheets/sheet29.xml><?xml version="1.0" encoding="utf-8"?>
<worksheet xmlns="http://schemas.openxmlformats.org/spreadsheetml/2006/main" xmlns:r="http://schemas.openxmlformats.org/officeDocument/2006/relationships">
  <sheetPr>
    <pageSetUpPr fitToPage="1"/>
  </sheetPr>
  <dimension ref="A1:T66"/>
  <sheetViews>
    <sheetView zoomScalePageLayoutView="0" workbookViewId="0" topLeftCell="A1">
      <selection activeCell="A1" sqref="A1:J1"/>
    </sheetView>
  </sheetViews>
  <sheetFormatPr defaultColWidth="9.140625" defaultRowHeight="15"/>
  <cols>
    <col min="1" max="1" width="33.421875" style="52" customWidth="1"/>
    <col min="2" max="2" width="16.140625" style="87" customWidth="1"/>
    <col min="3" max="3" width="21.8515625" style="77" customWidth="1"/>
    <col min="4" max="4" width="20.421875" style="52" customWidth="1"/>
    <col min="5" max="5" width="19.140625" style="87" customWidth="1"/>
    <col min="6" max="6" width="16.28125" style="87" customWidth="1"/>
    <col min="7" max="7" width="15.140625" style="87" customWidth="1"/>
    <col min="8" max="8" width="13.7109375" style="87" customWidth="1"/>
    <col min="9" max="9" width="12.00390625" style="87" customWidth="1"/>
    <col min="10" max="10" width="11.421875" style="54" customWidth="1"/>
    <col min="11" max="16384" width="9.140625" style="87" customWidth="1"/>
  </cols>
  <sheetData>
    <row r="1" spans="1:20" s="52" customFormat="1" ht="12.75">
      <c r="A1" s="569" t="s">
        <v>683</v>
      </c>
      <c r="B1" s="569"/>
      <c r="C1" s="569"/>
      <c r="D1" s="569"/>
      <c r="E1" s="569"/>
      <c r="F1" s="569"/>
      <c r="G1" s="569"/>
      <c r="H1" s="569"/>
      <c r="I1" s="569"/>
      <c r="J1" s="569"/>
      <c r="K1" s="39"/>
      <c r="L1" s="39"/>
      <c r="M1" s="39"/>
      <c r="N1" s="39"/>
      <c r="O1" s="39"/>
      <c r="P1" s="39"/>
      <c r="Q1" s="39"/>
      <c r="R1" s="39"/>
      <c r="S1" s="39"/>
      <c r="T1" s="39"/>
    </row>
    <row r="2" spans="1:10" s="52" customFormat="1" ht="12.75">
      <c r="A2" s="557" t="s">
        <v>56</v>
      </c>
      <c r="B2" s="557"/>
      <c r="C2" s="557"/>
      <c r="D2" s="557"/>
      <c r="E2" s="557"/>
      <c r="F2" s="557"/>
      <c r="G2" s="557"/>
      <c r="H2" s="557"/>
      <c r="I2" s="557"/>
      <c r="J2" s="557"/>
    </row>
    <row r="3" spans="1:10" s="52" customFormat="1" ht="12.75">
      <c r="A3" s="71"/>
      <c r="B3" s="71"/>
      <c r="C3" s="71"/>
      <c r="D3" s="71"/>
      <c r="E3" s="71"/>
      <c r="F3" s="71"/>
      <c r="G3" s="71"/>
      <c r="H3" s="71"/>
      <c r="I3" s="71"/>
      <c r="J3" s="71"/>
    </row>
    <row r="4" spans="2:10" s="59" customFormat="1" ht="16.5" customHeight="1">
      <c r="B4" s="163"/>
      <c r="C4" s="162"/>
      <c r="D4" s="164"/>
      <c r="E4" s="558" t="s">
        <v>783</v>
      </c>
      <c r="F4" s="558"/>
      <c r="G4" s="558"/>
      <c r="H4" s="558"/>
      <c r="I4" s="163"/>
      <c r="J4" s="163"/>
    </row>
    <row r="5" spans="1:10" s="59" customFormat="1" ht="55.5" customHeight="1">
      <c r="A5" s="73" t="s">
        <v>57</v>
      </c>
      <c r="B5" s="157" t="s">
        <v>118</v>
      </c>
      <c r="C5" s="158" t="s">
        <v>484</v>
      </c>
      <c r="D5" s="159" t="s">
        <v>257</v>
      </c>
      <c r="E5" s="166" t="s">
        <v>685</v>
      </c>
      <c r="F5" s="166" t="s">
        <v>784</v>
      </c>
      <c r="G5" s="166" t="s">
        <v>785</v>
      </c>
      <c r="H5" s="166" t="s">
        <v>786</v>
      </c>
      <c r="I5" s="157" t="s">
        <v>507</v>
      </c>
      <c r="J5" s="157" t="s">
        <v>119</v>
      </c>
    </row>
    <row r="6" spans="1:10" s="52" customFormat="1" ht="12.75">
      <c r="A6" s="74"/>
      <c r="B6" s="75" t="s">
        <v>58</v>
      </c>
      <c r="C6" s="75" t="s">
        <v>59</v>
      </c>
      <c r="D6" s="76" t="s">
        <v>60</v>
      </c>
      <c r="E6" s="75" t="s">
        <v>61</v>
      </c>
      <c r="F6" s="75" t="s">
        <v>62</v>
      </c>
      <c r="G6" s="75" t="s">
        <v>64</v>
      </c>
      <c r="H6" s="75" t="s">
        <v>65</v>
      </c>
      <c r="I6" s="75" t="s">
        <v>66</v>
      </c>
      <c r="J6" s="75" t="s">
        <v>62</v>
      </c>
    </row>
    <row r="7" spans="1:10" s="52" customFormat="1" ht="12.75">
      <c r="A7" s="47" t="s">
        <v>9</v>
      </c>
      <c r="C7" s="77"/>
      <c r="D7" s="78"/>
      <c r="E7" s="78"/>
      <c r="F7" s="78"/>
      <c r="G7" s="78"/>
      <c r="H7" s="78"/>
      <c r="I7" s="78"/>
      <c r="J7" s="54"/>
    </row>
    <row r="8" spans="1:12" s="52" customFormat="1" ht="12.75">
      <c r="A8" s="485" t="s">
        <v>622</v>
      </c>
      <c r="B8" s="79">
        <v>1.76</v>
      </c>
      <c r="C8" s="79">
        <v>36.432812500000004</v>
      </c>
      <c r="D8" s="78">
        <f aca="true" t="shared" si="0" ref="D8:D22">(B8/C8)*(1+I8/100)*100</f>
        <v>5.019936355448814</v>
      </c>
      <c r="E8" s="78">
        <v>5.33</v>
      </c>
      <c r="F8" s="78">
        <v>1</v>
      </c>
      <c r="G8" s="78">
        <v>5.33</v>
      </c>
      <c r="H8" s="78">
        <v>4</v>
      </c>
      <c r="I8" s="78">
        <f aca="true" t="shared" si="1" ref="I8:I22">AVERAGE(E8:H8)</f>
        <v>3.915</v>
      </c>
      <c r="J8" s="78">
        <f aca="true" t="shared" si="2" ref="J8:J22">D8+I8</f>
        <v>8.934936355448814</v>
      </c>
      <c r="K8" s="80"/>
      <c r="L8" s="78"/>
    </row>
    <row r="9" spans="1:12" s="52" customFormat="1" ht="12.75">
      <c r="A9" s="485" t="s">
        <v>623</v>
      </c>
      <c r="B9" s="79">
        <v>1.58</v>
      </c>
      <c r="C9" s="79">
        <v>36.625312499999986</v>
      </c>
      <c r="D9" s="78">
        <f t="shared" si="0"/>
        <v>4.607305398418104</v>
      </c>
      <c r="E9" s="78">
        <v>9.57</v>
      </c>
      <c r="F9" s="78">
        <v>7</v>
      </c>
      <c r="G9" s="78">
        <v>7.13</v>
      </c>
      <c r="H9" s="78">
        <v>3.5</v>
      </c>
      <c r="I9" s="78">
        <f t="shared" si="1"/>
        <v>6.8</v>
      </c>
      <c r="J9" s="78">
        <f t="shared" si="2"/>
        <v>11.407305398418103</v>
      </c>
      <c r="K9" s="80"/>
      <c r="L9" s="78"/>
    </row>
    <row r="10" spans="1:12" s="52" customFormat="1" ht="12.75">
      <c r="A10" s="485" t="s">
        <v>624</v>
      </c>
      <c r="B10" s="79">
        <v>1.832</v>
      </c>
      <c r="C10" s="79">
        <v>43.14078124999999</v>
      </c>
      <c r="D10" s="78">
        <f t="shared" si="0"/>
        <v>4.457828403374129</v>
      </c>
      <c r="E10" s="78">
        <v>3.5</v>
      </c>
      <c r="F10" s="78">
        <v>6.5</v>
      </c>
      <c r="G10" s="78">
        <v>6.5</v>
      </c>
      <c r="H10" s="78">
        <v>3.4</v>
      </c>
      <c r="I10" s="78">
        <f t="shared" si="1"/>
        <v>4.975</v>
      </c>
      <c r="J10" s="78">
        <f t="shared" si="2"/>
        <v>9.432828403374128</v>
      </c>
      <c r="K10" s="80"/>
      <c r="L10" s="78"/>
    </row>
    <row r="11" spans="1:12" s="52" customFormat="1" ht="12.75">
      <c r="A11" s="485" t="s">
        <v>625</v>
      </c>
      <c r="B11" s="79">
        <v>0.98</v>
      </c>
      <c r="C11" s="79">
        <v>17.768124999999994</v>
      </c>
      <c r="D11" s="78">
        <f t="shared" si="0"/>
        <v>5.740113264624153</v>
      </c>
      <c r="E11" s="78">
        <v>4.4</v>
      </c>
      <c r="F11" s="78">
        <v>5</v>
      </c>
      <c r="G11" s="78">
        <v>5.59</v>
      </c>
      <c r="H11" s="78">
        <v>1.3</v>
      </c>
      <c r="I11" s="78">
        <f t="shared" si="1"/>
        <v>4.0725</v>
      </c>
      <c r="J11" s="78">
        <f t="shared" si="2"/>
        <v>9.812613264624153</v>
      </c>
      <c r="K11" s="80"/>
      <c r="L11" s="78"/>
    </row>
    <row r="12" spans="1:12" s="52" customFormat="1" ht="12.75">
      <c r="A12" s="485" t="s">
        <v>626</v>
      </c>
      <c r="B12" s="79">
        <v>1.2</v>
      </c>
      <c r="C12" s="79">
        <v>36.75953124999999</v>
      </c>
      <c r="D12" s="78">
        <f t="shared" si="0"/>
        <v>3.4239283179107476</v>
      </c>
      <c r="E12" s="78">
        <v>4.67</v>
      </c>
      <c r="F12" s="78">
        <v>5.5</v>
      </c>
      <c r="G12" s="78">
        <v>4.67</v>
      </c>
      <c r="H12" s="78">
        <v>4.7</v>
      </c>
      <c r="I12" s="78">
        <f t="shared" si="1"/>
        <v>4.885</v>
      </c>
      <c r="J12" s="78">
        <f t="shared" si="2"/>
        <v>8.308928317910748</v>
      </c>
      <c r="K12" s="80"/>
      <c r="L12" s="78"/>
    </row>
    <row r="13" spans="1:12" s="52" customFormat="1" ht="12.75">
      <c r="A13" s="485" t="s">
        <v>627</v>
      </c>
      <c r="B13" s="79">
        <v>2</v>
      </c>
      <c r="C13" s="79">
        <v>53.1771875</v>
      </c>
      <c r="D13" s="78">
        <f t="shared" si="0"/>
        <v>3.9964505456404593</v>
      </c>
      <c r="E13" s="78">
        <v>6.61</v>
      </c>
      <c r="F13" s="78">
        <v>5.5</v>
      </c>
      <c r="G13" s="78">
        <v>6.53</v>
      </c>
      <c r="H13" s="78">
        <v>6.4</v>
      </c>
      <c r="I13" s="78">
        <f t="shared" si="1"/>
        <v>6.26</v>
      </c>
      <c r="J13" s="78">
        <f t="shared" si="2"/>
        <v>10.256450545640458</v>
      </c>
      <c r="K13" s="80"/>
      <c r="L13" s="78"/>
    </row>
    <row r="14" spans="1:12" s="52" customFormat="1" ht="12.75">
      <c r="A14" s="485" t="s">
        <v>628</v>
      </c>
      <c r="B14" s="79">
        <v>1.452</v>
      </c>
      <c r="C14" s="79">
        <v>44.40328124999998</v>
      </c>
      <c r="D14" s="78">
        <f t="shared" si="0"/>
        <v>3.4723616286803143</v>
      </c>
      <c r="E14" s="78">
        <v>7</v>
      </c>
      <c r="F14" s="78">
        <v>6.5</v>
      </c>
      <c r="G14" s="78">
        <v>5.75</v>
      </c>
      <c r="H14" s="78">
        <v>5.5</v>
      </c>
      <c r="I14" s="78">
        <f t="shared" si="1"/>
        <v>6.1875</v>
      </c>
      <c r="J14" s="78">
        <f t="shared" si="2"/>
        <v>9.659861628680314</v>
      </c>
      <c r="K14" s="80"/>
      <c r="L14" s="78"/>
    </row>
    <row r="15" spans="1:12" s="52" customFormat="1" ht="12.75">
      <c r="A15" s="485" t="s">
        <v>629</v>
      </c>
      <c r="B15" s="79">
        <v>1.04</v>
      </c>
      <c r="C15" s="79">
        <v>21.280312499999997</v>
      </c>
      <c r="D15" s="78">
        <f t="shared" si="0"/>
        <v>5.122828905825514</v>
      </c>
      <c r="E15" s="78">
        <v>5.4</v>
      </c>
      <c r="F15" s="78">
        <v>3</v>
      </c>
      <c r="G15" s="78">
        <v>5.29</v>
      </c>
      <c r="H15" s="78">
        <v>5.6</v>
      </c>
      <c r="I15" s="78">
        <f t="shared" si="1"/>
        <v>4.8225</v>
      </c>
      <c r="J15" s="78">
        <f t="shared" si="2"/>
        <v>9.945328905825514</v>
      </c>
      <c r="K15" s="59"/>
      <c r="L15" s="59"/>
    </row>
    <row r="16" spans="1:10" s="59" customFormat="1" ht="12.75">
      <c r="A16" s="485" t="s">
        <v>630</v>
      </c>
      <c r="B16" s="79">
        <v>2.48</v>
      </c>
      <c r="C16" s="79">
        <v>44.21937500000001</v>
      </c>
      <c r="D16" s="78">
        <f t="shared" si="0"/>
        <v>5.816472982714024</v>
      </c>
      <c r="E16" s="78">
        <v>3.65</v>
      </c>
      <c r="F16" s="78">
        <v>3.5</v>
      </c>
      <c r="G16" s="78">
        <v>3.69</v>
      </c>
      <c r="H16" s="78">
        <v>4</v>
      </c>
      <c r="I16" s="78">
        <f t="shared" si="1"/>
        <v>3.71</v>
      </c>
      <c r="J16" s="78">
        <f t="shared" si="2"/>
        <v>9.526472982714024</v>
      </c>
    </row>
    <row r="17" spans="1:12" s="59" customFormat="1" ht="12.75">
      <c r="A17" s="485" t="s">
        <v>631</v>
      </c>
      <c r="B17" s="79">
        <v>1.9</v>
      </c>
      <c r="C17" s="79">
        <v>40.912656250000005</v>
      </c>
      <c r="D17" s="78">
        <f t="shared" si="0"/>
        <v>4.838508866067575</v>
      </c>
      <c r="E17" s="78">
        <v>4.78</v>
      </c>
      <c r="F17" s="78">
        <v>3.5</v>
      </c>
      <c r="G17" s="78">
        <v>4.67</v>
      </c>
      <c r="H17" s="78">
        <v>3.8</v>
      </c>
      <c r="I17" s="78">
        <f t="shared" si="1"/>
        <v>4.1875</v>
      </c>
      <c r="J17" s="78">
        <f t="shared" si="2"/>
        <v>9.026008866067574</v>
      </c>
      <c r="K17" s="52"/>
      <c r="L17" s="52"/>
    </row>
    <row r="18" spans="1:10" s="52" customFormat="1" ht="12.75">
      <c r="A18" s="485" t="s">
        <v>632</v>
      </c>
      <c r="B18" s="79">
        <v>1.56</v>
      </c>
      <c r="C18" s="79">
        <v>52.24625000000002</v>
      </c>
      <c r="D18" s="78">
        <f t="shared" si="0"/>
        <v>3.1470966815800168</v>
      </c>
      <c r="E18" s="78">
        <v>6.63</v>
      </c>
      <c r="F18" s="78">
        <v>0</v>
      </c>
      <c r="G18" s="78">
        <v>6.47</v>
      </c>
      <c r="H18" s="78">
        <v>8.5</v>
      </c>
      <c r="I18" s="78">
        <f t="shared" si="1"/>
        <v>5.4</v>
      </c>
      <c r="J18" s="78">
        <f t="shared" si="2"/>
        <v>8.547096681580017</v>
      </c>
    </row>
    <row r="19" spans="1:10" s="52" customFormat="1" ht="12.75">
      <c r="A19" s="485" t="s">
        <v>633</v>
      </c>
      <c r="B19" s="79">
        <v>1.82</v>
      </c>
      <c r="C19" s="79">
        <v>37.980781250000014</v>
      </c>
      <c r="D19" s="78">
        <f t="shared" si="0"/>
        <v>5.031132686350414</v>
      </c>
      <c r="E19" s="78">
        <v>5.33</v>
      </c>
      <c r="F19" s="78">
        <v>4.5</v>
      </c>
      <c r="G19" s="78">
        <v>5.34</v>
      </c>
      <c r="H19" s="78">
        <v>4.8</v>
      </c>
      <c r="I19" s="78">
        <f t="shared" si="1"/>
        <v>4.9925</v>
      </c>
      <c r="J19" s="78">
        <f t="shared" si="2"/>
        <v>10.023632686350414</v>
      </c>
    </row>
    <row r="20" spans="1:10" s="52" customFormat="1" ht="12.75">
      <c r="A20" s="485" t="s">
        <v>634</v>
      </c>
      <c r="B20" s="79">
        <v>1.38</v>
      </c>
      <c r="C20" s="79">
        <v>26.26062500000001</v>
      </c>
      <c r="D20" s="78">
        <f t="shared" si="0"/>
        <v>5.505942832662966</v>
      </c>
      <c r="E20" s="78">
        <v>4.8</v>
      </c>
      <c r="F20" s="78">
        <v>4.5</v>
      </c>
      <c r="G20" s="78">
        <v>4.8</v>
      </c>
      <c r="H20" s="78">
        <v>5</v>
      </c>
      <c r="I20" s="78">
        <f t="shared" si="1"/>
        <v>4.775</v>
      </c>
      <c r="J20" s="78">
        <f t="shared" si="2"/>
        <v>10.280942832662966</v>
      </c>
    </row>
    <row r="21" spans="1:10" s="52" customFormat="1" ht="12.75">
      <c r="A21" s="485" t="s">
        <v>635</v>
      </c>
      <c r="B21" s="79">
        <v>1.6</v>
      </c>
      <c r="C21" s="79">
        <v>59.22265624999999</v>
      </c>
      <c r="D21" s="78">
        <f t="shared" si="0"/>
        <v>2.95096523975991</v>
      </c>
      <c r="E21" s="78">
        <v>10.07</v>
      </c>
      <c r="F21" s="78">
        <v>9.5</v>
      </c>
      <c r="G21" s="78">
        <v>8.84</v>
      </c>
      <c r="H21" s="78">
        <v>8.5</v>
      </c>
      <c r="I21" s="78">
        <f t="shared" si="1"/>
        <v>9.2275</v>
      </c>
      <c r="J21" s="78">
        <f t="shared" si="2"/>
        <v>12.178465239759909</v>
      </c>
    </row>
    <row r="22" spans="1:12" s="52" customFormat="1" ht="12.75">
      <c r="A22" s="485" t="s">
        <v>636</v>
      </c>
      <c r="B22" s="79">
        <v>1.008</v>
      </c>
      <c r="C22" s="79">
        <v>23.647031249999998</v>
      </c>
      <c r="D22" s="78">
        <f t="shared" si="0"/>
        <v>4.515575713124666</v>
      </c>
      <c r="E22" s="78">
        <v>6.66</v>
      </c>
      <c r="F22" s="78">
        <v>5.5</v>
      </c>
      <c r="G22" s="78">
        <v>6.07</v>
      </c>
      <c r="H22" s="78">
        <v>5.5</v>
      </c>
      <c r="I22" s="78">
        <f t="shared" si="1"/>
        <v>5.9325</v>
      </c>
      <c r="J22" s="78">
        <f t="shared" si="2"/>
        <v>10.448075713124666</v>
      </c>
      <c r="K22" s="87"/>
      <c r="L22" s="87"/>
    </row>
    <row r="23" spans="2:10" ht="12.75">
      <c r="B23" s="79"/>
      <c r="C23" s="79"/>
      <c r="D23" s="78"/>
      <c r="E23" s="78"/>
      <c r="F23" s="78"/>
      <c r="G23" s="78"/>
      <c r="H23" s="78"/>
      <c r="I23" s="78"/>
      <c r="J23" s="78"/>
    </row>
    <row r="24" spans="1:10" ht="12.75">
      <c r="A24" s="59" t="s">
        <v>24</v>
      </c>
      <c r="B24" s="81">
        <f aca="true" t="shared" si="3" ref="B24:J24">AVERAGE(B8:B22)</f>
        <v>1.5728</v>
      </c>
      <c r="C24" s="81">
        <f t="shared" si="3"/>
        <v>38.27178124999999</v>
      </c>
      <c r="D24" s="82">
        <f t="shared" si="3"/>
        <v>4.509763188145454</v>
      </c>
      <c r="E24" s="82">
        <f t="shared" si="3"/>
        <v>5.8933333333333335</v>
      </c>
      <c r="F24" s="82">
        <f t="shared" si="3"/>
        <v>4.733333333333333</v>
      </c>
      <c r="G24" s="82">
        <f t="shared" si="3"/>
        <v>5.778</v>
      </c>
      <c r="H24" s="82">
        <f t="shared" si="3"/>
        <v>4.966666666666667</v>
      </c>
      <c r="I24" s="82">
        <f t="shared" si="3"/>
        <v>5.342833333333334</v>
      </c>
      <c r="J24" s="82">
        <f t="shared" si="3"/>
        <v>9.852596521478786</v>
      </c>
    </row>
    <row r="25" spans="1:20" s="54" customFormat="1" ht="12.75">
      <c r="A25" s="59" t="s">
        <v>25</v>
      </c>
      <c r="B25" s="81">
        <f aca="true" t="shared" si="4" ref="B25:J25">MEDIAN(B8:B22)</f>
        <v>1.58</v>
      </c>
      <c r="C25" s="81">
        <f t="shared" si="4"/>
        <v>37.980781250000014</v>
      </c>
      <c r="D25" s="82">
        <f t="shared" si="4"/>
        <v>4.607305398418104</v>
      </c>
      <c r="E25" s="82">
        <f t="shared" si="4"/>
        <v>5.33</v>
      </c>
      <c r="F25" s="82">
        <f t="shared" si="4"/>
        <v>5</v>
      </c>
      <c r="G25" s="82">
        <f t="shared" si="4"/>
        <v>5.59</v>
      </c>
      <c r="H25" s="82">
        <f t="shared" si="4"/>
        <v>4.8</v>
      </c>
      <c r="I25" s="82">
        <f t="shared" si="4"/>
        <v>4.975</v>
      </c>
      <c r="J25" s="82">
        <f t="shared" si="4"/>
        <v>9.812613264624153</v>
      </c>
      <c r="K25" s="87"/>
      <c r="L25" s="87"/>
      <c r="M25" s="87"/>
      <c r="N25" s="87"/>
      <c r="O25" s="87"/>
      <c r="P25" s="87"/>
      <c r="Q25" s="87"/>
      <c r="R25" s="87"/>
      <c r="S25" s="87"/>
      <c r="T25" s="87"/>
    </row>
    <row r="26" spans="1:20" s="54" customFormat="1" ht="12.75">
      <c r="A26" s="59"/>
      <c r="B26" s="69"/>
      <c r="C26" s="69"/>
      <c r="D26" s="83"/>
      <c r="E26" s="69"/>
      <c r="F26" s="69"/>
      <c r="G26" s="69"/>
      <c r="H26" s="69"/>
      <c r="I26" s="69"/>
      <c r="J26" s="83"/>
      <c r="K26" s="87"/>
      <c r="L26" s="87"/>
      <c r="M26" s="87"/>
      <c r="N26" s="87"/>
      <c r="O26" s="87"/>
      <c r="P26" s="87"/>
      <c r="Q26" s="87"/>
      <c r="R26" s="87"/>
      <c r="S26" s="87"/>
      <c r="T26" s="87"/>
    </row>
    <row r="27" spans="1:20" s="54" customFormat="1" ht="14.25">
      <c r="A27" s="84" t="s">
        <v>344</v>
      </c>
      <c r="B27" s="85"/>
      <c r="C27" s="78"/>
      <c r="D27" s="78"/>
      <c r="E27" s="78"/>
      <c r="F27" s="78"/>
      <c r="G27" s="78"/>
      <c r="H27" s="78"/>
      <c r="I27" s="78"/>
      <c r="K27" s="87"/>
      <c r="L27" s="87"/>
      <c r="M27" s="87"/>
      <c r="N27" s="87"/>
      <c r="O27" s="87"/>
      <c r="P27" s="87"/>
      <c r="Q27" s="87"/>
      <c r="R27" s="87"/>
      <c r="S27" s="87"/>
      <c r="T27" s="87"/>
    </row>
    <row r="28" spans="1:20" s="54" customFormat="1" ht="14.25">
      <c r="A28" s="84" t="s">
        <v>345</v>
      </c>
      <c r="B28" s="85"/>
      <c r="C28" s="78"/>
      <c r="D28" s="78"/>
      <c r="E28" s="78"/>
      <c r="F28" s="78"/>
      <c r="G28" s="78"/>
      <c r="H28" s="78"/>
      <c r="I28" s="78"/>
      <c r="K28" s="87"/>
      <c r="L28" s="87"/>
      <c r="M28" s="87"/>
      <c r="N28" s="87"/>
      <c r="O28" s="87"/>
      <c r="P28" s="87"/>
      <c r="Q28" s="87"/>
      <c r="R28" s="87"/>
      <c r="S28" s="87"/>
      <c r="T28" s="87"/>
    </row>
    <row r="29" spans="1:20" s="54" customFormat="1" ht="12.75">
      <c r="A29" s="52"/>
      <c r="B29" s="86"/>
      <c r="C29" s="78"/>
      <c r="D29" s="78"/>
      <c r="E29" s="78"/>
      <c r="F29" s="78"/>
      <c r="G29" s="78"/>
      <c r="H29" s="78"/>
      <c r="I29" s="78"/>
      <c r="K29" s="87"/>
      <c r="L29" s="87"/>
      <c r="M29" s="87"/>
      <c r="N29" s="87"/>
      <c r="O29" s="87"/>
      <c r="P29" s="87"/>
      <c r="Q29" s="87"/>
      <c r="R29" s="87"/>
      <c r="S29" s="87"/>
      <c r="T29" s="87"/>
    </row>
    <row r="30" spans="1:20" s="54" customFormat="1" ht="12.75">
      <c r="A30" s="52" t="s">
        <v>642</v>
      </c>
      <c r="B30" s="41"/>
      <c r="C30" s="78"/>
      <c r="D30" s="78"/>
      <c r="E30" s="78"/>
      <c r="F30" s="78"/>
      <c r="G30" s="78"/>
      <c r="H30" s="78"/>
      <c r="I30" s="78"/>
      <c r="K30" s="87"/>
      <c r="L30" s="87"/>
      <c r="M30" s="87"/>
      <c r="N30" s="87"/>
      <c r="O30" s="87"/>
      <c r="P30" s="87"/>
      <c r="Q30" s="87"/>
      <c r="R30" s="87"/>
      <c r="S30" s="87"/>
      <c r="T30" s="87"/>
    </row>
    <row r="31" spans="1:20" s="54" customFormat="1" ht="12.75">
      <c r="A31" s="52"/>
      <c r="B31" s="89"/>
      <c r="C31" s="89"/>
      <c r="D31" s="78"/>
      <c r="E31" s="89"/>
      <c r="F31" s="89"/>
      <c r="G31" s="89"/>
      <c r="H31" s="89"/>
      <c r="I31" s="89"/>
      <c r="K31" s="87"/>
      <c r="L31" s="87"/>
      <c r="M31" s="87"/>
      <c r="N31" s="87"/>
      <c r="O31" s="87"/>
      <c r="P31" s="87"/>
      <c r="Q31" s="87"/>
      <c r="R31" s="87"/>
      <c r="S31" s="87"/>
      <c r="T31" s="87"/>
    </row>
    <row r="32" spans="1:20" s="54" customFormat="1" ht="12.75">
      <c r="A32" s="52"/>
      <c r="B32" s="89"/>
      <c r="C32" s="89"/>
      <c r="D32" s="78"/>
      <c r="E32" s="89"/>
      <c r="F32" s="89"/>
      <c r="G32" s="89"/>
      <c r="H32" s="89"/>
      <c r="I32" s="89"/>
      <c r="K32" s="87"/>
      <c r="L32" s="87"/>
      <c r="M32" s="87"/>
      <c r="N32" s="87"/>
      <c r="O32" s="87"/>
      <c r="P32" s="87"/>
      <c r="Q32" s="87"/>
      <c r="R32" s="87"/>
      <c r="S32" s="87"/>
      <c r="T32" s="87"/>
    </row>
    <row r="33" spans="1:20" s="54" customFormat="1" ht="12.75">
      <c r="A33" s="52"/>
      <c r="B33" s="89"/>
      <c r="C33" s="89"/>
      <c r="D33" s="78"/>
      <c r="E33" s="89"/>
      <c r="F33" s="89"/>
      <c r="G33" s="89"/>
      <c r="H33" s="89"/>
      <c r="I33" s="89"/>
      <c r="K33" s="87"/>
      <c r="L33" s="87"/>
      <c r="M33" s="87"/>
      <c r="N33" s="87"/>
      <c r="O33" s="87"/>
      <c r="P33" s="87"/>
      <c r="Q33" s="87"/>
      <c r="R33" s="87"/>
      <c r="S33" s="87"/>
      <c r="T33" s="87"/>
    </row>
    <row r="34" spans="1:20" s="54" customFormat="1" ht="12.75">
      <c r="A34" s="52"/>
      <c r="B34" s="89"/>
      <c r="C34" s="89"/>
      <c r="D34" s="78"/>
      <c r="E34" s="89"/>
      <c r="F34" s="89"/>
      <c r="G34" s="89"/>
      <c r="H34" s="89"/>
      <c r="I34" s="89"/>
      <c r="K34" s="87"/>
      <c r="L34" s="87"/>
      <c r="M34" s="87"/>
      <c r="N34" s="87"/>
      <c r="O34" s="87"/>
      <c r="P34" s="87"/>
      <c r="Q34" s="87"/>
      <c r="R34" s="87"/>
      <c r="S34" s="87"/>
      <c r="T34" s="87"/>
    </row>
    <row r="35" spans="1:20" s="54" customFormat="1" ht="12.75">
      <c r="A35" s="52"/>
      <c r="B35" s="89"/>
      <c r="C35" s="89"/>
      <c r="D35" s="78"/>
      <c r="E35" s="89"/>
      <c r="F35" s="89"/>
      <c r="G35" s="89"/>
      <c r="H35" s="89"/>
      <c r="I35" s="89"/>
      <c r="K35" s="87"/>
      <c r="L35" s="87"/>
      <c r="M35" s="87"/>
      <c r="N35" s="87"/>
      <c r="O35" s="87"/>
      <c r="P35" s="87"/>
      <c r="Q35" s="87"/>
      <c r="R35" s="87"/>
      <c r="S35" s="87"/>
      <c r="T35" s="87"/>
    </row>
    <row r="36" spans="1:20" s="54" customFormat="1" ht="12.75">
      <c r="A36" s="52"/>
      <c r="B36" s="89"/>
      <c r="C36" s="89"/>
      <c r="D36" s="78"/>
      <c r="E36" s="89"/>
      <c r="F36" s="89"/>
      <c r="G36" s="89"/>
      <c r="H36" s="89"/>
      <c r="I36" s="89"/>
      <c r="K36" s="87"/>
      <c r="L36" s="87"/>
      <c r="M36" s="87"/>
      <c r="N36" s="87"/>
      <c r="O36" s="87"/>
      <c r="P36" s="87"/>
      <c r="Q36" s="87"/>
      <c r="R36" s="87"/>
      <c r="S36" s="87"/>
      <c r="T36" s="87"/>
    </row>
    <row r="37" spans="1:20" s="54" customFormat="1" ht="12.75">
      <c r="A37" s="52"/>
      <c r="B37" s="89"/>
      <c r="C37" s="89"/>
      <c r="D37" s="78"/>
      <c r="E37" s="89"/>
      <c r="F37" s="89"/>
      <c r="G37" s="89"/>
      <c r="H37" s="89"/>
      <c r="I37" s="89"/>
      <c r="K37" s="87"/>
      <c r="L37" s="87"/>
      <c r="M37" s="87"/>
      <c r="N37" s="87"/>
      <c r="O37" s="87"/>
      <c r="P37" s="87"/>
      <c r="Q37" s="87"/>
      <c r="R37" s="87"/>
      <c r="S37" s="87"/>
      <c r="T37" s="87"/>
    </row>
    <row r="38" spans="1:20" s="54" customFormat="1" ht="12.75">
      <c r="A38" s="52"/>
      <c r="B38" s="89"/>
      <c r="C38" s="89"/>
      <c r="D38" s="78"/>
      <c r="E38" s="89"/>
      <c r="F38" s="89"/>
      <c r="G38" s="89"/>
      <c r="H38" s="89"/>
      <c r="I38" s="89"/>
      <c r="K38" s="87"/>
      <c r="L38" s="87"/>
      <c r="M38" s="87"/>
      <c r="N38" s="87"/>
      <c r="O38" s="87"/>
      <c r="P38" s="87"/>
      <c r="Q38" s="87"/>
      <c r="R38" s="87"/>
      <c r="S38" s="87"/>
      <c r="T38" s="87"/>
    </row>
    <row r="39" spans="1:20" s="54" customFormat="1" ht="12.75">
      <c r="A39" s="52"/>
      <c r="B39" s="89"/>
      <c r="C39" s="89"/>
      <c r="D39" s="78"/>
      <c r="E39" s="89"/>
      <c r="F39" s="89"/>
      <c r="G39" s="89"/>
      <c r="H39" s="89"/>
      <c r="I39" s="89"/>
      <c r="K39" s="87"/>
      <c r="L39" s="87"/>
      <c r="M39" s="87"/>
      <c r="N39" s="87"/>
      <c r="O39" s="87"/>
      <c r="P39" s="87"/>
      <c r="Q39" s="87"/>
      <c r="R39" s="87"/>
      <c r="S39" s="87"/>
      <c r="T39" s="87"/>
    </row>
    <row r="40" spans="1:20" s="54" customFormat="1" ht="12.75">
      <c r="A40" s="52"/>
      <c r="B40" s="89"/>
      <c r="C40" s="89"/>
      <c r="D40" s="78"/>
      <c r="E40" s="89"/>
      <c r="F40" s="89"/>
      <c r="G40" s="89"/>
      <c r="H40" s="89"/>
      <c r="I40" s="89"/>
      <c r="K40" s="87"/>
      <c r="L40" s="87"/>
      <c r="M40" s="87"/>
      <c r="N40" s="87"/>
      <c r="O40" s="87"/>
      <c r="P40" s="87"/>
      <c r="Q40" s="87"/>
      <c r="R40" s="87"/>
      <c r="S40" s="87"/>
      <c r="T40" s="87"/>
    </row>
    <row r="41" spans="1:20" s="54" customFormat="1" ht="12.75">
      <c r="A41" s="52"/>
      <c r="B41" s="89"/>
      <c r="C41" s="89"/>
      <c r="D41" s="78"/>
      <c r="E41" s="89"/>
      <c r="F41" s="89"/>
      <c r="G41" s="89"/>
      <c r="H41" s="89"/>
      <c r="I41" s="89"/>
      <c r="K41" s="87"/>
      <c r="L41" s="87"/>
      <c r="M41" s="87"/>
      <c r="N41" s="87"/>
      <c r="O41" s="87"/>
      <c r="P41" s="87"/>
      <c r="Q41" s="87"/>
      <c r="R41" s="87"/>
      <c r="S41" s="87"/>
      <c r="T41" s="87"/>
    </row>
    <row r="42" spans="1:20" s="54" customFormat="1" ht="12.75">
      <c r="A42" s="52"/>
      <c r="B42" s="89"/>
      <c r="C42" s="89"/>
      <c r="D42" s="78"/>
      <c r="E42" s="89"/>
      <c r="F42" s="89"/>
      <c r="G42" s="89"/>
      <c r="H42" s="89"/>
      <c r="I42" s="89"/>
      <c r="K42" s="87"/>
      <c r="L42" s="87"/>
      <c r="M42" s="87"/>
      <c r="N42" s="87"/>
      <c r="O42" s="87"/>
      <c r="P42" s="87"/>
      <c r="Q42" s="87"/>
      <c r="R42" s="87"/>
      <c r="S42" s="87"/>
      <c r="T42" s="87"/>
    </row>
    <row r="43" spans="1:20" s="54" customFormat="1" ht="12.75">
      <c r="A43" s="52"/>
      <c r="B43" s="89"/>
      <c r="C43" s="89"/>
      <c r="D43" s="78"/>
      <c r="E43" s="89"/>
      <c r="F43" s="89"/>
      <c r="G43" s="89"/>
      <c r="H43" s="89"/>
      <c r="I43" s="89"/>
      <c r="K43" s="87"/>
      <c r="L43" s="87"/>
      <c r="M43" s="87"/>
      <c r="N43" s="87"/>
      <c r="O43" s="87"/>
      <c r="P43" s="87"/>
      <c r="Q43" s="87"/>
      <c r="R43" s="87"/>
      <c r="S43" s="87"/>
      <c r="T43" s="87"/>
    </row>
    <row r="44" spans="1:20" s="54" customFormat="1" ht="12.75">
      <c r="A44" s="52"/>
      <c r="B44" s="89"/>
      <c r="C44" s="89"/>
      <c r="D44" s="78"/>
      <c r="E44" s="89"/>
      <c r="F44" s="89"/>
      <c r="G44" s="89"/>
      <c r="H44" s="89"/>
      <c r="I44" s="89"/>
      <c r="K44" s="87"/>
      <c r="L44" s="87"/>
      <c r="M44" s="87"/>
      <c r="N44" s="87"/>
      <c r="O44" s="87"/>
      <c r="P44" s="87"/>
      <c r="Q44" s="87"/>
      <c r="R44" s="87"/>
      <c r="S44" s="87"/>
      <c r="T44" s="87"/>
    </row>
    <row r="45" spans="1:20" s="54" customFormat="1" ht="12.75">
      <c r="A45" s="52"/>
      <c r="B45" s="89"/>
      <c r="C45" s="89"/>
      <c r="D45" s="78"/>
      <c r="E45" s="89"/>
      <c r="F45" s="89"/>
      <c r="G45" s="89"/>
      <c r="H45" s="89"/>
      <c r="I45" s="89"/>
      <c r="K45" s="87"/>
      <c r="L45" s="87"/>
      <c r="M45" s="87"/>
      <c r="N45" s="87"/>
      <c r="O45" s="87"/>
      <c r="P45" s="87"/>
      <c r="Q45" s="87"/>
      <c r="R45" s="87"/>
      <c r="S45" s="87"/>
      <c r="T45" s="87"/>
    </row>
    <row r="46" spans="1:20" s="54" customFormat="1" ht="12.75">
      <c r="A46" s="52"/>
      <c r="B46" s="89"/>
      <c r="C46" s="89"/>
      <c r="D46" s="78"/>
      <c r="E46" s="89"/>
      <c r="F46" s="89"/>
      <c r="G46" s="89"/>
      <c r="H46" s="89"/>
      <c r="I46" s="89"/>
      <c r="K46" s="87"/>
      <c r="L46" s="87"/>
      <c r="M46" s="87"/>
      <c r="N46" s="87"/>
      <c r="O46" s="87"/>
      <c r="P46" s="87"/>
      <c r="Q46" s="87"/>
      <c r="R46" s="87"/>
      <c r="S46" s="87"/>
      <c r="T46" s="87"/>
    </row>
    <row r="47" spans="1:20" s="54" customFormat="1" ht="12.75">
      <c r="A47" s="52"/>
      <c r="B47" s="89"/>
      <c r="C47" s="89"/>
      <c r="D47" s="78"/>
      <c r="E47" s="89"/>
      <c r="F47" s="89"/>
      <c r="G47" s="89"/>
      <c r="H47" s="89"/>
      <c r="I47" s="89"/>
      <c r="K47" s="87"/>
      <c r="L47" s="87"/>
      <c r="M47" s="87"/>
      <c r="N47" s="87"/>
      <c r="O47" s="87"/>
      <c r="P47" s="87"/>
      <c r="Q47" s="87"/>
      <c r="R47" s="87"/>
      <c r="S47" s="87"/>
      <c r="T47" s="87"/>
    </row>
    <row r="48" spans="1:20" s="54" customFormat="1" ht="12.75">
      <c r="A48" s="52"/>
      <c r="B48" s="89"/>
      <c r="C48" s="89"/>
      <c r="D48" s="78"/>
      <c r="E48" s="89"/>
      <c r="F48" s="89"/>
      <c r="G48" s="89"/>
      <c r="H48" s="89"/>
      <c r="I48" s="89"/>
      <c r="K48" s="87"/>
      <c r="L48" s="87"/>
      <c r="M48" s="87"/>
      <c r="N48" s="87"/>
      <c r="O48" s="87"/>
      <c r="P48" s="87"/>
      <c r="Q48" s="87"/>
      <c r="R48" s="87"/>
      <c r="S48" s="87"/>
      <c r="T48" s="87"/>
    </row>
    <row r="49" spans="1:20" s="54" customFormat="1" ht="12.75">
      <c r="A49" s="52"/>
      <c r="B49" s="89"/>
      <c r="C49" s="89"/>
      <c r="D49" s="78"/>
      <c r="E49" s="89"/>
      <c r="F49" s="89"/>
      <c r="G49" s="89"/>
      <c r="H49" s="89"/>
      <c r="I49" s="89"/>
      <c r="K49" s="87"/>
      <c r="L49" s="87"/>
      <c r="M49" s="87"/>
      <c r="N49" s="87"/>
      <c r="O49" s="87"/>
      <c r="P49" s="87"/>
      <c r="Q49" s="87"/>
      <c r="R49" s="87"/>
      <c r="S49" s="87"/>
      <c r="T49" s="87"/>
    </row>
    <row r="50" spans="1:20" s="54" customFormat="1" ht="12.75">
      <c r="A50" s="52"/>
      <c r="B50" s="89"/>
      <c r="C50" s="89"/>
      <c r="D50" s="78"/>
      <c r="E50" s="89"/>
      <c r="F50" s="89"/>
      <c r="G50" s="89"/>
      <c r="H50" s="89"/>
      <c r="I50" s="89"/>
      <c r="K50" s="87"/>
      <c r="L50" s="87"/>
      <c r="M50" s="87"/>
      <c r="N50" s="87"/>
      <c r="O50" s="87"/>
      <c r="P50" s="87"/>
      <c r="Q50" s="87"/>
      <c r="R50" s="87"/>
      <c r="S50" s="87"/>
      <c r="T50" s="87"/>
    </row>
    <row r="51" spans="1:20" s="54" customFormat="1" ht="12.75">
      <c r="A51" s="52"/>
      <c r="B51" s="89"/>
      <c r="C51" s="89"/>
      <c r="D51" s="78"/>
      <c r="E51" s="89"/>
      <c r="F51" s="89"/>
      <c r="G51" s="89"/>
      <c r="H51" s="89"/>
      <c r="I51" s="89"/>
      <c r="K51" s="87"/>
      <c r="L51" s="87"/>
      <c r="M51" s="87"/>
      <c r="N51" s="87"/>
      <c r="O51" s="87"/>
      <c r="P51" s="87"/>
      <c r="Q51" s="87"/>
      <c r="R51" s="87"/>
      <c r="S51" s="87"/>
      <c r="T51" s="87"/>
    </row>
    <row r="52" spans="1:20" s="54" customFormat="1" ht="12.75">
      <c r="A52" s="52"/>
      <c r="B52" s="89"/>
      <c r="C52" s="89"/>
      <c r="D52" s="78"/>
      <c r="E52" s="89"/>
      <c r="F52" s="89"/>
      <c r="G52" s="89"/>
      <c r="H52" s="89"/>
      <c r="I52" s="89"/>
      <c r="K52" s="87"/>
      <c r="L52" s="87"/>
      <c r="M52" s="87"/>
      <c r="N52" s="87"/>
      <c r="O52" s="87"/>
      <c r="P52" s="87"/>
      <c r="Q52" s="87"/>
      <c r="R52" s="87"/>
      <c r="S52" s="87"/>
      <c r="T52" s="87"/>
    </row>
    <row r="53" spans="1:20" s="54" customFormat="1" ht="12.75">
      <c r="A53" s="52"/>
      <c r="B53" s="89"/>
      <c r="C53" s="89"/>
      <c r="D53" s="78"/>
      <c r="E53" s="89"/>
      <c r="F53" s="89"/>
      <c r="G53" s="89"/>
      <c r="H53" s="89"/>
      <c r="I53" s="89"/>
      <c r="K53" s="87"/>
      <c r="L53" s="87"/>
      <c r="M53" s="87"/>
      <c r="N53" s="87"/>
      <c r="O53" s="87"/>
      <c r="P53" s="87"/>
      <c r="Q53" s="87"/>
      <c r="R53" s="87"/>
      <c r="S53" s="87"/>
      <c r="T53" s="87"/>
    </row>
    <row r="54" spans="1:20" s="54" customFormat="1" ht="12.75">
      <c r="A54" s="52"/>
      <c r="B54" s="89"/>
      <c r="C54" s="89"/>
      <c r="D54" s="78"/>
      <c r="E54" s="89"/>
      <c r="F54" s="89"/>
      <c r="G54" s="89"/>
      <c r="H54" s="89"/>
      <c r="I54" s="89"/>
      <c r="K54" s="87"/>
      <c r="L54" s="87"/>
      <c r="M54" s="87"/>
      <c r="N54" s="87"/>
      <c r="O54" s="87"/>
      <c r="P54" s="87"/>
      <c r="Q54" s="87"/>
      <c r="R54" s="87"/>
      <c r="S54" s="87"/>
      <c r="T54" s="87"/>
    </row>
    <row r="55" spans="1:20" s="54" customFormat="1" ht="12.75">
      <c r="A55" s="52"/>
      <c r="B55" s="89"/>
      <c r="C55" s="89"/>
      <c r="D55" s="78"/>
      <c r="E55" s="89"/>
      <c r="F55" s="89"/>
      <c r="G55" s="89"/>
      <c r="H55" s="89"/>
      <c r="I55" s="89"/>
      <c r="K55" s="87"/>
      <c r="L55" s="87"/>
      <c r="M55" s="87"/>
      <c r="N55" s="87"/>
      <c r="O55" s="87"/>
      <c r="P55" s="87"/>
      <c r="Q55" s="87"/>
      <c r="R55" s="87"/>
      <c r="S55" s="87"/>
      <c r="T55" s="87"/>
    </row>
    <row r="56" spans="1:20" s="54" customFormat="1" ht="12.75">
      <c r="A56" s="52"/>
      <c r="B56" s="89"/>
      <c r="C56" s="89"/>
      <c r="D56" s="78"/>
      <c r="E56" s="89"/>
      <c r="F56" s="89"/>
      <c r="G56" s="89"/>
      <c r="H56" s="89"/>
      <c r="I56" s="89"/>
      <c r="K56" s="87"/>
      <c r="L56" s="87"/>
      <c r="M56" s="87"/>
      <c r="N56" s="87"/>
      <c r="O56" s="87"/>
      <c r="P56" s="87"/>
      <c r="Q56" s="87"/>
      <c r="R56" s="87"/>
      <c r="S56" s="87"/>
      <c r="T56" s="87"/>
    </row>
    <row r="57" spans="1:20" s="54" customFormat="1" ht="12.75">
      <c r="A57" s="52"/>
      <c r="B57" s="89"/>
      <c r="C57" s="89"/>
      <c r="D57" s="78"/>
      <c r="E57" s="89"/>
      <c r="F57" s="89"/>
      <c r="G57" s="89"/>
      <c r="H57" s="89"/>
      <c r="I57" s="89"/>
      <c r="K57" s="87"/>
      <c r="L57" s="87"/>
      <c r="M57" s="87"/>
      <c r="N57" s="87"/>
      <c r="O57" s="87"/>
      <c r="P57" s="87"/>
      <c r="Q57" s="87"/>
      <c r="R57" s="87"/>
      <c r="S57" s="87"/>
      <c r="T57" s="87"/>
    </row>
    <row r="58" spans="1:20" s="54" customFormat="1" ht="12.75">
      <c r="A58" s="52"/>
      <c r="B58" s="89"/>
      <c r="C58" s="77"/>
      <c r="D58" s="52"/>
      <c r="E58" s="87"/>
      <c r="F58" s="87"/>
      <c r="G58" s="87"/>
      <c r="H58" s="87"/>
      <c r="I58" s="87"/>
      <c r="K58" s="87"/>
      <c r="L58" s="87"/>
      <c r="M58" s="87"/>
      <c r="N58" s="87"/>
      <c r="O58" s="87"/>
      <c r="P58" s="87"/>
      <c r="Q58" s="87"/>
      <c r="R58" s="87"/>
      <c r="S58" s="87"/>
      <c r="T58" s="87"/>
    </row>
    <row r="59" spans="1:20" s="54" customFormat="1" ht="12.75">
      <c r="A59" s="52"/>
      <c r="B59" s="89"/>
      <c r="C59" s="77"/>
      <c r="D59" s="52"/>
      <c r="E59" s="87"/>
      <c r="F59" s="87"/>
      <c r="G59" s="87"/>
      <c r="H59" s="87"/>
      <c r="I59" s="87"/>
      <c r="K59" s="87"/>
      <c r="L59" s="87"/>
      <c r="M59" s="87"/>
      <c r="N59" s="87"/>
      <c r="O59" s="87"/>
      <c r="P59" s="87"/>
      <c r="Q59" s="87"/>
      <c r="R59" s="87"/>
      <c r="S59" s="87"/>
      <c r="T59" s="87"/>
    </row>
    <row r="60" spans="1:20" s="54" customFormat="1" ht="12.75">
      <c r="A60" s="52"/>
      <c r="B60" s="89"/>
      <c r="C60" s="77"/>
      <c r="D60" s="52"/>
      <c r="E60" s="87"/>
      <c r="F60" s="87"/>
      <c r="G60" s="87"/>
      <c r="H60" s="87"/>
      <c r="I60" s="87"/>
      <c r="K60" s="87"/>
      <c r="L60" s="87"/>
      <c r="M60" s="87"/>
      <c r="N60" s="87"/>
      <c r="O60" s="87"/>
      <c r="P60" s="87"/>
      <c r="Q60" s="87"/>
      <c r="R60" s="87"/>
      <c r="S60" s="87"/>
      <c r="T60" s="87"/>
    </row>
    <row r="61" spans="1:20" s="54" customFormat="1" ht="12.75">
      <c r="A61" s="52"/>
      <c r="B61" s="89"/>
      <c r="C61" s="77"/>
      <c r="D61" s="52"/>
      <c r="E61" s="87"/>
      <c r="F61" s="87"/>
      <c r="G61" s="87"/>
      <c r="H61" s="87"/>
      <c r="I61" s="87"/>
      <c r="K61" s="87"/>
      <c r="L61" s="87"/>
      <c r="M61" s="87"/>
      <c r="N61" s="87"/>
      <c r="O61" s="87"/>
      <c r="P61" s="87"/>
      <c r="Q61" s="87"/>
      <c r="R61" s="87"/>
      <c r="S61" s="87"/>
      <c r="T61" s="87"/>
    </row>
    <row r="62" spans="1:20" s="54" customFormat="1" ht="12.75">
      <c r="A62" s="52"/>
      <c r="B62" s="89"/>
      <c r="C62" s="77"/>
      <c r="D62" s="52"/>
      <c r="E62" s="87"/>
      <c r="F62" s="87"/>
      <c r="G62" s="87"/>
      <c r="H62" s="87"/>
      <c r="I62" s="87"/>
      <c r="K62" s="87"/>
      <c r="L62" s="87"/>
      <c r="M62" s="87"/>
      <c r="N62" s="87"/>
      <c r="O62" s="87"/>
      <c r="P62" s="87"/>
      <c r="Q62" s="87"/>
      <c r="R62" s="87"/>
      <c r="S62" s="87"/>
      <c r="T62" s="87"/>
    </row>
    <row r="63" spans="1:20" s="54" customFormat="1" ht="12.75">
      <c r="A63" s="52"/>
      <c r="B63" s="89"/>
      <c r="C63" s="77"/>
      <c r="D63" s="52"/>
      <c r="E63" s="87"/>
      <c r="F63" s="87"/>
      <c r="G63" s="87"/>
      <c r="H63" s="87"/>
      <c r="I63" s="87"/>
      <c r="K63" s="87"/>
      <c r="L63" s="87"/>
      <c r="M63" s="87"/>
      <c r="N63" s="87"/>
      <c r="O63" s="87"/>
      <c r="P63" s="87"/>
      <c r="Q63" s="87"/>
      <c r="R63" s="87"/>
      <c r="S63" s="87"/>
      <c r="T63" s="87"/>
    </row>
    <row r="64" spans="1:20" s="54" customFormat="1" ht="12.75">
      <c r="A64" s="52"/>
      <c r="B64" s="89"/>
      <c r="C64" s="77"/>
      <c r="D64" s="52"/>
      <c r="E64" s="87"/>
      <c r="F64" s="87"/>
      <c r="G64" s="87"/>
      <c r="H64" s="87"/>
      <c r="I64" s="87"/>
      <c r="K64" s="87"/>
      <c r="L64" s="87"/>
      <c r="M64" s="87"/>
      <c r="N64" s="87"/>
      <c r="O64" s="87"/>
      <c r="P64" s="87"/>
      <c r="Q64" s="87"/>
      <c r="R64" s="87"/>
      <c r="S64" s="87"/>
      <c r="T64" s="87"/>
    </row>
    <row r="65" spans="1:20" s="54" customFormat="1" ht="12.75">
      <c r="A65" s="52"/>
      <c r="B65" s="89"/>
      <c r="C65" s="77"/>
      <c r="D65" s="52"/>
      <c r="E65" s="87"/>
      <c r="F65" s="87"/>
      <c r="G65" s="87"/>
      <c r="H65" s="87"/>
      <c r="I65" s="87"/>
      <c r="K65" s="87"/>
      <c r="L65" s="87"/>
      <c r="M65" s="87"/>
      <c r="N65" s="87"/>
      <c r="O65" s="87"/>
      <c r="P65" s="87"/>
      <c r="Q65" s="87"/>
      <c r="R65" s="87"/>
      <c r="S65" s="87"/>
      <c r="T65" s="87"/>
    </row>
    <row r="66" spans="1:20" s="54" customFormat="1" ht="12.75">
      <c r="A66" s="52"/>
      <c r="B66" s="89"/>
      <c r="C66" s="77"/>
      <c r="D66" s="52"/>
      <c r="E66" s="87"/>
      <c r="F66" s="87"/>
      <c r="G66" s="87"/>
      <c r="H66" s="87"/>
      <c r="I66" s="87"/>
      <c r="K66" s="87"/>
      <c r="L66" s="87"/>
      <c r="M66" s="87"/>
      <c r="N66" s="87"/>
      <c r="O66" s="87"/>
      <c r="P66" s="87"/>
      <c r="Q66" s="87"/>
      <c r="R66" s="87"/>
      <c r="S66" s="87"/>
      <c r="T66" s="87"/>
    </row>
  </sheetData>
  <sheetProtection/>
  <mergeCells count="3">
    <mergeCell ref="A1:J1"/>
    <mergeCell ref="A2:J2"/>
    <mergeCell ref="E4:H4"/>
  </mergeCells>
  <printOptions/>
  <pageMargins left="0.7" right="0.7" top="0.75" bottom="0.75" header="0.3" footer="0.3"/>
  <pageSetup fitToHeight="1" fitToWidth="1" horizontalDpi="600" verticalDpi="600" orientation="landscape" scale="68" r:id="rId1"/>
  <headerFooter>
    <oddHeader>&amp;R&amp;"Arial,Bold"&amp;A</oddHeader>
  </headerFooter>
</worksheet>
</file>

<file path=xl/worksheets/sheet3.xml><?xml version="1.0" encoding="utf-8"?>
<worksheet xmlns="http://schemas.openxmlformats.org/spreadsheetml/2006/main" xmlns:r="http://schemas.openxmlformats.org/officeDocument/2006/relationships">
  <sheetPr transitionEvaluation="1">
    <pageSetUpPr fitToPage="1"/>
  </sheetPr>
  <dimension ref="A1:K68"/>
  <sheetViews>
    <sheetView zoomScale="90" zoomScaleNormal="90" zoomScalePageLayoutView="0" workbookViewId="0" topLeftCell="A7">
      <selection activeCell="A1" sqref="A1:K1"/>
    </sheetView>
  </sheetViews>
  <sheetFormatPr defaultColWidth="21.421875" defaultRowHeight="15"/>
  <cols>
    <col min="1" max="1" width="38.57421875" style="328" customWidth="1"/>
    <col min="2" max="2" width="26.421875" style="329" customWidth="1"/>
    <col min="3" max="3" width="20.7109375" style="329" customWidth="1"/>
    <col min="4" max="4" width="45.28125" style="328" customWidth="1"/>
    <col min="5" max="7" width="17.8515625" style="329" customWidth="1"/>
    <col min="8" max="8" width="2.28125" style="329" customWidth="1"/>
    <col min="9" max="9" width="17.8515625" style="329" customWidth="1"/>
    <col min="10" max="10" width="19.8515625" style="329" customWidth="1"/>
    <col min="11" max="11" width="2.421875" style="328" customWidth="1"/>
    <col min="12" max="16384" width="21.421875" style="328" customWidth="1"/>
  </cols>
  <sheetData>
    <row r="1" spans="1:11" ht="21.75" customHeight="1">
      <c r="A1" s="529" t="s">
        <v>259</v>
      </c>
      <c r="B1" s="529"/>
      <c r="C1" s="529"/>
      <c r="D1" s="529"/>
      <c r="E1" s="529"/>
      <c r="F1" s="529"/>
      <c r="G1" s="529"/>
      <c r="H1" s="529"/>
      <c r="I1" s="529"/>
      <c r="J1" s="529"/>
      <c r="K1" s="529"/>
    </row>
    <row r="2" spans="1:11" ht="21.75" customHeight="1">
      <c r="A2" s="529" t="s">
        <v>260</v>
      </c>
      <c r="B2" s="529"/>
      <c r="C2" s="529"/>
      <c r="D2" s="529"/>
      <c r="E2" s="529"/>
      <c r="F2" s="529"/>
      <c r="G2" s="529"/>
      <c r="H2" s="529"/>
      <c r="I2" s="529"/>
      <c r="J2" s="529"/>
      <c r="K2" s="529"/>
    </row>
    <row r="3" spans="1:11" ht="21.75" customHeight="1">
      <c r="A3" s="529" t="s">
        <v>261</v>
      </c>
      <c r="B3" s="529"/>
      <c r="C3" s="529"/>
      <c r="D3" s="529"/>
      <c r="E3" s="529"/>
      <c r="F3" s="529"/>
      <c r="G3" s="529"/>
      <c r="H3" s="529"/>
      <c r="I3" s="529"/>
      <c r="J3" s="529"/>
      <c r="K3" s="529"/>
    </row>
    <row r="4" ht="21.75" customHeight="1">
      <c r="E4" s="325"/>
    </row>
    <row r="5" spans="1:11" ht="21.75" customHeight="1">
      <c r="A5" s="330"/>
      <c r="B5" s="325"/>
      <c r="C5" s="325"/>
      <c r="D5" s="325" t="s">
        <v>262</v>
      </c>
      <c r="E5" s="325"/>
      <c r="F5" s="325"/>
      <c r="G5" s="325" t="s">
        <v>234</v>
      </c>
      <c r="H5" s="325"/>
      <c r="I5" s="325"/>
      <c r="J5" s="325" t="s">
        <v>263</v>
      </c>
      <c r="K5" s="330"/>
    </row>
    <row r="6" spans="1:11" ht="21.75" customHeight="1">
      <c r="A6" s="330"/>
      <c r="B6" s="325" t="s">
        <v>264</v>
      </c>
      <c r="C6" s="325"/>
      <c r="D6" s="325" t="s">
        <v>265</v>
      </c>
      <c r="E6" s="325"/>
      <c r="F6" s="325" t="s">
        <v>233</v>
      </c>
      <c r="G6" s="325" t="s">
        <v>232</v>
      </c>
      <c r="H6" s="325"/>
      <c r="I6" s="325" t="s">
        <v>266</v>
      </c>
      <c r="J6" s="325" t="s">
        <v>267</v>
      </c>
      <c r="K6" s="330"/>
    </row>
    <row r="7" spans="1:11" ht="21.75" customHeight="1">
      <c r="A7" s="330"/>
      <c r="B7" s="331" t="s">
        <v>268</v>
      </c>
      <c r="C7" s="331" t="s">
        <v>269</v>
      </c>
      <c r="D7" s="331" t="s">
        <v>270</v>
      </c>
      <c r="E7" s="331" t="s">
        <v>231</v>
      </c>
      <c r="F7" s="331" t="s">
        <v>232</v>
      </c>
      <c r="G7" s="331" t="s">
        <v>266</v>
      </c>
      <c r="H7" s="325"/>
      <c r="I7" s="331" t="s">
        <v>271</v>
      </c>
      <c r="J7" s="332" t="s">
        <v>272</v>
      </c>
      <c r="K7" s="333"/>
    </row>
    <row r="8" spans="1:11" ht="23.25" customHeight="1">
      <c r="A8" s="330"/>
      <c r="B8" s="334" t="s">
        <v>58</v>
      </c>
      <c r="C8" s="335" t="s">
        <v>59</v>
      </c>
      <c r="D8" s="334" t="s">
        <v>60</v>
      </c>
      <c r="E8" s="334" t="s">
        <v>61</v>
      </c>
      <c r="F8" s="334" t="s">
        <v>62</v>
      </c>
      <c r="G8" s="334" t="s">
        <v>64</v>
      </c>
      <c r="H8" s="325"/>
      <c r="I8" s="334" t="s">
        <v>65</v>
      </c>
      <c r="J8" s="334" t="s">
        <v>66</v>
      </c>
      <c r="K8" s="330"/>
    </row>
    <row r="9" spans="1:11" ht="23.25" customHeight="1">
      <c r="A9" s="330"/>
      <c r="B9" s="334"/>
      <c r="C9" s="335"/>
      <c r="D9" s="334"/>
      <c r="E9" s="334"/>
      <c r="F9" s="334"/>
      <c r="G9" s="334"/>
      <c r="H9" s="325"/>
      <c r="I9" s="334"/>
      <c r="J9" s="334"/>
      <c r="K9" s="330"/>
    </row>
    <row r="10" spans="1:11" ht="20.25" customHeight="1">
      <c r="A10" s="330" t="s">
        <v>227</v>
      </c>
      <c r="B10" s="336"/>
      <c r="D10" s="337"/>
      <c r="E10" s="338"/>
      <c r="F10" s="338"/>
      <c r="G10" s="338"/>
      <c r="I10" s="339"/>
      <c r="J10" s="325"/>
      <c r="K10" s="330"/>
    </row>
    <row r="11" spans="1:10" ht="20.25" customHeight="1">
      <c r="A11" s="328" t="s">
        <v>273</v>
      </c>
      <c r="B11" s="340" t="s">
        <v>274</v>
      </c>
      <c r="C11" s="329" t="s">
        <v>589</v>
      </c>
      <c r="D11" s="341" t="s">
        <v>519</v>
      </c>
      <c r="E11" s="338">
        <f>100-G11-F11</f>
        <v>64</v>
      </c>
      <c r="F11" s="338">
        <v>0</v>
      </c>
      <c r="G11" s="338">
        <v>36</v>
      </c>
      <c r="H11" s="342"/>
      <c r="I11" s="343">
        <v>9</v>
      </c>
      <c r="J11" s="344" t="s">
        <v>275</v>
      </c>
    </row>
    <row r="12" spans="1:10" ht="20.25" customHeight="1">
      <c r="A12" s="328" t="s">
        <v>332</v>
      </c>
      <c r="B12" s="340"/>
      <c r="D12" s="341"/>
      <c r="E12" s="338"/>
      <c r="F12" s="338"/>
      <c r="G12" s="338"/>
      <c r="H12" s="342"/>
      <c r="I12" s="343"/>
      <c r="J12" s="344"/>
    </row>
    <row r="13" spans="1:11" ht="20.25" customHeight="1">
      <c r="A13" s="328" t="s">
        <v>276</v>
      </c>
      <c r="B13" s="340" t="s">
        <v>274</v>
      </c>
      <c r="C13" s="329" t="s">
        <v>589</v>
      </c>
      <c r="D13" s="341" t="s">
        <v>519</v>
      </c>
      <c r="E13" s="338">
        <f>100-G13-F13</f>
        <v>58</v>
      </c>
      <c r="F13" s="338">
        <v>6</v>
      </c>
      <c r="G13" s="338">
        <v>36</v>
      </c>
      <c r="I13" s="343">
        <v>9</v>
      </c>
      <c r="J13" s="344" t="s">
        <v>275</v>
      </c>
      <c r="K13" s="330"/>
    </row>
    <row r="14" spans="1:11" ht="20.25" customHeight="1">
      <c r="A14" s="328" t="s">
        <v>277</v>
      </c>
      <c r="B14" s="340" t="s">
        <v>274</v>
      </c>
      <c r="C14" s="329" t="s">
        <v>589</v>
      </c>
      <c r="D14" s="341" t="s">
        <v>519</v>
      </c>
      <c r="E14" s="338">
        <f>100-G14-F14</f>
        <v>54.1</v>
      </c>
      <c r="F14" s="338">
        <v>6.9</v>
      </c>
      <c r="G14" s="338">
        <v>39</v>
      </c>
      <c r="I14" s="343">
        <v>9</v>
      </c>
      <c r="J14" s="344" t="s">
        <v>275</v>
      </c>
      <c r="K14" s="330"/>
    </row>
    <row r="15" spans="1:11" ht="20.25" customHeight="1">
      <c r="A15" s="328" t="s">
        <v>584</v>
      </c>
      <c r="B15" s="340"/>
      <c r="D15" s="341"/>
      <c r="E15" s="338"/>
      <c r="F15" s="338"/>
      <c r="G15" s="338"/>
      <c r="I15" s="343"/>
      <c r="J15" s="344"/>
      <c r="K15" s="330"/>
    </row>
    <row r="16" spans="1:11" ht="20.25" customHeight="1">
      <c r="A16" s="328" t="s">
        <v>276</v>
      </c>
      <c r="B16" s="340" t="s">
        <v>274</v>
      </c>
      <c r="C16" s="329" t="s">
        <v>589</v>
      </c>
      <c r="D16" s="341" t="s">
        <v>519</v>
      </c>
      <c r="E16" s="338">
        <v>63</v>
      </c>
      <c r="F16" s="338">
        <v>0</v>
      </c>
      <c r="G16" s="338">
        <v>37</v>
      </c>
      <c r="I16" s="343">
        <v>9</v>
      </c>
      <c r="J16" s="344" t="s">
        <v>275</v>
      </c>
      <c r="K16" s="330"/>
    </row>
    <row r="17" spans="1:11" ht="20.25" customHeight="1">
      <c r="A17" s="328" t="s">
        <v>277</v>
      </c>
      <c r="B17" s="340" t="s">
        <v>274</v>
      </c>
      <c r="C17" s="329" t="s">
        <v>589</v>
      </c>
      <c r="D17" s="341" t="s">
        <v>519</v>
      </c>
      <c r="E17" s="338">
        <v>59</v>
      </c>
      <c r="F17" s="338">
        <v>0</v>
      </c>
      <c r="G17" s="338">
        <v>41</v>
      </c>
      <c r="I17" s="343">
        <v>9</v>
      </c>
      <c r="J17" s="344" t="s">
        <v>275</v>
      </c>
      <c r="K17" s="330"/>
    </row>
    <row r="18" spans="1:11" ht="20.25" customHeight="1">
      <c r="A18" s="328" t="s">
        <v>278</v>
      </c>
      <c r="B18" s="336" t="s">
        <v>9</v>
      </c>
      <c r="C18" s="329" t="s">
        <v>9</v>
      </c>
      <c r="D18" s="337" t="s">
        <v>9</v>
      </c>
      <c r="E18" s="338"/>
      <c r="F18" s="338"/>
      <c r="G18" s="338"/>
      <c r="I18" s="339"/>
      <c r="K18" s="330"/>
    </row>
    <row r="19" spans="1:11" ht="20.25" customHeight="1">
      <c r="A19" s="328" t="s">
        <v>276</v>
      </c>
      <c r="B19" s="340" t="s">
        <v>274</v>
      </c>
      <c r="C19" s="329" t="s">
        <v>589</v>
      </c>
      <c r="D19" s="341" t="s">
        <v>519</v>
      </c>
      <c r="E19" s="338">
        <f>100-G19-F19</f>
        <v>63</v>
      </c>
      <c r="F19" s="338">
        <v>0</v>
      </c>
      <c r="G19" s="338">
        <v>37</v>
      </c>
      <c r="I19" s="343">
        <v>9</v>
      </c>
      <c r="J19" s="344" t="s">
        <v>275</v>
      </c>
      <c r="K19" s="330"/>
    </row>
    <row r="20" spans="1:11" ht="20.25" customHeight="1">
      <c r="A20" s="328" t="s">
        <v>277</v>
      </c>
      <c r="B20" s="340" t="s">
        <v>274</v>
      </c>
      <c r="C20" s="329" t="s">
        <v>589</v>
      </c>
      <c r="D20" s="341" t="s">
        <v>519</v>
      </c>
      <c r="E20" s="338">
        <f>100-G20-F20</f>
        <v>59</v>
      </c>
      <c r="F20" s="338">
        <v>0</v>
      </c>
      <c r="G20" s="338">
        <v>41</v>
      </c>
      <c r="I20" s="343">
        <v>9</v>
      </c>
      <c r="J20" s="344" t="s">
        <v>275</v>
      </c>
      <c r="K20" s="330"/>
    </row>
    <row r="21" spans="1:11" ht="20.25" customHeight="1">
      <c r="A21" s="328" t="s">
        <v>279</v>
      </c>
      <c r="B21" s="340" t="s">
        <v>274</v>
      </c>
      <c r="C21" s="329" t="s">
        <v>589</v>
      </c>
      <c r="D21" s="341" t="s">
        <v>519</v>
      </c>
      <c r="E21" s="338">
        <f>100-G21-F21</f>
        <v>59</v>
      </c>
      <c r="F21" s="338">
        <v>0</v>
      </c>
      <c r="G21" s="338">
        <v>41</v>
      </c>
      <c r="I21" s="343">
        <v>9</v>
      </c>
      <c r="J21" s="344" t="s">
        <v>275</v>
      </c>
      <c r="K21" s="328" t="s">
        <v>9</v>
      </c>
    </row>
    <row r="22" spans="1:11" ht="20.25" customHeight="1">
      <c r="A22" s="328" t="s">
        <v>221</v>
      </c>
      <c r="B22" s="340" t="s">
        <v>341</v>
      </c>
      <c r="C22" s="329" t="s">
        <v>280</v>
      </c>
      <c r="D22" s="337" t="s">
        <v>340</v>
      </c>
      <c r="E22" s="338">
        <v>60</v>
      </c>
      <c r="F22" s="338">
        <v>0</v>
      </c>
      <c r="G22" s="338">
        <v>40</v>
      </c>
      <c r="H22" s="345"/>
      <c r="I22" s="346">
        <v>9.9</v>
      </c>
      <c r="J22" s="344" t="s">
        <v>275</v>
      </c>
      <c r="K22" s="347"/>
    </row>
    <row r="23" spans="1:11" ht="20.25" customHeight="1">
      <c r="A23" s="348" t="s">
        <v>281</v>
      </c>
      <c r="B23" s="349" t="s">
        <v>512</v>
      </c>
      <c r="C23" s="329" t="s">
        <v>282</v>
      </c>
      <c r="D23" s="337" t="s">
        <v>511</v>
      </c>
      <c r="E23" s="338">
        <v>60</v>
      </c>
      <c r="F23" s="338">
        <v>0</v>
      </c>
      <c r="G23" s="338">
        <v>40</v>
      </c>
      <c r="H23" s="345"/>
      <c r="I23" s="350">
        <v>9.66</v>
      </c>
      <c r="J23" s="329">
        <v>3.944</v>
      </c>
      <c r="K23" s="342"/>
    </row>
    <row r="24" spans="1:10" ht="20.25" customHeight="1">
      <c r="A24" s="328" t="s">
        <v>218</v>
      </c>
      <c r="B24" s="349" t="s">
        <v>406</v>
      </c>
      <c r="C24" s="329" t="s">
        <v>284</v>
      </c>
      <c r="D24" s="328" t="s">
        <v>405</v>
      </c>
      <c r="E24" s="338">
        <f>100-G24</f>
        <v>59.5</v>
      </c>
      <c r="F24" s="338">
        <v>0</v>
      </c>
      <c r="G24" s="338">
        <v>40.5</v>
      </c>
      <c r="H24" s="351"/>
      <c r="I24" s="350">
        <v>9.75</v>
      </c>
      <c r="J24" s="344" t="s">
        <v>275</v>
      </c>
    </row>
    <row r="25" spans="1:10" ht="20.25" customHeight="1">
      <c r="A25" s="352" t="s">
        <v>217</v>
      </c>
      <c r="B25" s="353" t="s">
        <v>514</v>
      </c>
      <c r="C25" s="354" t="s">
        <v>373</v>
      </c>
      <c r="D25" s="355" t="s">
        <v>513</v>
      </c>
      <c r="E25" s="356">
        <v>54.27</v>
      </c>
      <c r="F25" s="356">
        <v>1.04</v>
      </c>
      <c r="G25" s="356">
        <v>44.69</v>
      </c>
      <c r="H25" s="354"/>
      <c r="I25" s="357">
        <v>8.38</v>
      </c>
      <c r="J25" s="354">
        <v>3.72</v>
      </c>
    </row>
    <row r="26" spans="1:11" ht="20.25" customHeight="1">
      <c r="A26" s="328" t="s">
        <v>216</v>
      </c>
      <c r="B26" s="349" t="s">
        <v>343</v>
      </c>
      <c r="C26" s="329" t="s">
        <v>287</v>
      </c>
      <c r="D26" s="328" t="s">
        <v>342</v>
      </c>
      <c r="E26" s="338">
        <v>53.3</v>
      </c>
      <c r="F26" s="338">
        <v>9.2</v>
      </c>
      <c r="G26" s="338">
        <v>37.5</v>
      </c>
      <c r="H26" s="351"/>
      <c r="I26" s="350">
        <v>9.35</v>
      </c>
      <c r="J26" s="344" t="s">
        <v>275</v>
      </c>
      <c r="K26" s="342"/>
    </row>
    <row r="27" spans="1:10" ht="20.25" customHeight="1">
      <c r="A27" s="328" t="s">
        <v>288</v>
      </c>
      <c r="B27" s="349" t="s">
        <v>497</v>
      </c>
      <c r="C27" s="329" t="s">
        <v>282</v>
      </c>
      <c r="D27" s="328" t="s">
        <v>374</v>
      </c>
      <c r="E27" s="338">
        <v>60</v>
      </c>
      <c r="F27" s="338">
        <v>0</v>
      </c>
      <c r="G27" s="338">
        <v>40</v>
      </c>
      <c r="I27" s="350">
        <v>9.66</v>
      </c>
      <c r="J27" s="329">
        <v>3.944</v>
      </c>
    </row>
    <row r="28" spans="1:11" s="501" customFormat="1" ht="27" customHeight="1">
      <c r="A28" s="501" t="s">
        <v>289</v>
      </c>
      <c r="B28" s="349" t="s">
        <v>748</v>
      </c>
      <c r="C28" s="329" t="s">
        <v>282</v>
      </c>
      <c r="D28" s="501" t="s">
        <v>750</v>
      </c>
      <c r="E28" s="338">
        <v>53</v>
      </c>
      <c r="F28" s="338">
        <v>0</v>
      </c>
      <c r="G28" s="338">
        <v>47</v>
      </c>
      <c r="H28" s="329"/>
      <c r="I28" s="500" t="s">
        <v>747</v>
      </c>
      <c r="J28" s="502" t="s">
        <v>749</v>
      </c>
      <c r="K28" s="342" t="s">
        <v>546</v>
      </c>
    </row>
    <row r="29" spans="1:11" ht="20.25" customHeight="1">
      <c r="A29" s="330"/>
      <c r="B29" s="334"/>
      <c r="C29" s="335"/>
      <c r="D29" s="334"/>
      <c r="E29" s="334"/>
      <c r="F29" s="334"/>
      <c r="G29" s="334"/>
      <c r="H29" s="325"/>
      <c r="I29" s="334"/>
      <c r="J29" s="334"/>
      <c r="K29" s="330"/>
    </row>
    <row r="30" spans="1:10" ht="20.25" customHeight="1">
      <c r="A30" s="330" t="s">
        <v>209</v>
      </c>
      <c r="B30" s="358"/>
      <c r="C30" s="325"/>
      <c r="D30" s="359"/>
      <c r="E30" s="360"/>
      <c r="F30" s="360"/>
      <c r="G30" s="360"/>
      <c r="H30" s="325"/>
      <c r="I30" s="360"/>
      <c r="J30" s="325"/>
    </row>
    <row r="31" spans="1:10" ht="20.25" customHeight="1">
      <c r="A31" s="328" t="s">
        <v>328</v>
      </c>
      <c r="B31" s="349" t="s">
        <v>274</v>
      </c>
      <c r="C31" s="329" t="s">
        <v>589</v>
      </c>
      <c r="D31" s="337" t="s">
        <v>290</v>
      </c>
      <c r="E31" s="338">
        <v>57</v>
      </c>
      <c r="F31" s="338">
        <v>0</v>
      </c>
      <c r="G31" s="338">
        <v>43</v>
      </c>
      <c r="I31" s="338">
        <v>9</v>
      </c>
      <c r="J31" s="329" t="s">
        <v>275</v>
      </c>
    </row>
    <row r="32" spans="1:10" ht="20.25" customHeight="1">
      <c r="A32" s="328" t="s">
        <v>291</v>
      </c>
      <c r="B32" s="340" t="s">
        <v>274</v>
      </c>
      <c r="C32" s="329" t="s">
        <v>589</v>
      </c>
      <c r="D32" s="341" t="s">
        <v>519</v>
      </c>
      <c r="E32" s="338">
        <f>100-G32-F32</f>
        <v>54.1</v>
      </c>
      <c r="F32" s="338">
        <v>6.9</v>
      </c>
      <c r="G32" s="338">
        <v>39</v>
      </c>
      <c r="H32" s="328" t="s">
        <v>9</v>
      </c>
      <c r="I32" s="343">
        <v>9</v>
      </c>
      <c r="J32" s="344" t="s">
        <v>275</v>
      </c>
    </row>
    <row r="33" spans="1:10" ht="20.25" customHeight="1">
      <c r="A33" s="328" t="s">
        <v>292</v>
      </c>
      <c r="B33" s="361" t="s">
        <v>337</v>
      </c>
      <c r="C33" s="329" t="s">
        <v>282</v>
      </c>
      <c r="D33" s="362" t="s">
        <v>293</v>
      </c>
      <c r="E33" s="363">
        <v>61.33</v>
      </c>
      <c r="F33" s="363">
        <v>2.67</v>
      </c>
      <c r="G33" s="338">
        <v>36</v>
      </c>
      <c r="I33" s="364">
        <v>8.39</v>
      </c>
      <c r="J33" s="365">
        <v>4.23</v>
      </c>
    </row>
    <row r="34" spans="1:11" ht="20.25" customHeight="1">
      <c r="A34" s="328" t="s">
        <v>673</v>
      </c>
      <c r="B34" s="349" t="s">
        <v>498</v>
      </c>
      <c r="C34" s="329" t="s">
        <v>283</v>
      </c>
      <c r="D34" s="337" t="s">
        <v>515</v>
      </c>
      <c r="E34" s="338">
        <v>54</v>
      </c>
      <c r="F34" s="338">
        <v>7.5</v>
      </c>
      <c r="G34" s="338">
        <v>38.5</v>
      </c>
      <c r="I34" s="366">
        <v>9.09</v>
      </c>
      <c r="J34" s="329">
        <v>4.15</v>
      </c>
      <c r="K34" s="342"/>
    </row>
    <row r="35" spans="1:11" ht="20.25" customHeight="1">
      <c r="A35" s="328" t="s">
        <v>294</v>
      </c>
      <c r="B35" s="349" t="s">
        <v>371</v>
      </c>
      <c r="C35" s="329" t="s">
        <v>280</v>
      </c>
      <c r="D35" s="355" t="s">
        <v>372</v>
      </c>
      <c r="E35" s="338">
        <v>51.15</v>
      </c>
      <c r="F35" s="338">
        <v>3.85</v>
      </c>
      <c r="G35" s="338">
        <v>45</v>
      </c>
      <c r="I35" s="346">
        <v>10.15</v>
      </c>
      <c r="J35" s="344" t="s">
        <v>275</v>
      </c>
      <c r="K35" s="367"/>
    </row>
    <row r="36" spans="1:11" ht="20.25" customHeight="1">
      <c r="A36" s="328" t="s">
        <v>228</v>
      </c>
      <c r="B36" s="349" t="s">
        <v>286</v>
      </c>
      <c r="C36" s="329" t="s">
        <v>280</v>
      </c>
      <c r="D36" s="337" t="s">
        <v>330</v>
      </c>
      <c r="E36" s="338">
        <f>100-G36-F36</f>
        <v>60</v>
      </c>
      <c r="F36" s="338">
        <v>0</v>
      </c>
      <c r="G36" s="338">
        <v>40</v>
      </c>
      <c r="I36" s="346">
        <v>9.5</v>
      </c>
      <c r="J36" s="344" t="s">
        <v>275</v>
      </c>
      <c r="K36" s="347"/>
    </row>
    <row r="37" spans="1:11" ht="20.25" customHeight="1">
      <c r="A37" s="328" t="s">
        <v>295</v>
      </c>
      <c r="B37" s="349" t="s">
        <v>286</v>
      </c>
      <c r="C37" s="329" t="s">
        <v>280</v>
      </c>
      <c r="D37" s="337" t="s">
        <v>331</v>
      </c>
      <c r="E37" s="338">
        <v>60</v>
      </c>
      <c r="F37" s="338">
        <v>0</v>
      </c>
      <c r="G37" s="338">
        <v>40</v>
      </c>
      <c r="I37" s="346">
        <v>10</v>
      </c>
      <c r="J37" s="344" t="s">
        <v>275</v>
      </c>
      <c r="K37" s="347"/>
    </row>
    <row r="38" spans="1:11" ht="20.25" customHeight="1">
      <c r="A38" s="328" t="s">
        <v>296</v>
      </c>
      <c r="B38" s="349" t="s">
        <v>338</v>
      </c>
      <c r="C38" s="329" t="s">
        <v>282</v>
      </c>
      <c r="D38" s="337" t="s">
        <v>339</v>
      </c>
      <c r="E38" s="338">
        <f>100-F38-G38</f>
        <v>60.599999999999994</v>
      </c>
      <c r="F38" s="338">
        <v>3.4</v>
      </c>
      <c r="G38" s="338">
        <v>36</v>
      </c>
      <c r="I38" s="339">
        <v>8.54</v>
      </c>
      <c r="J38" s="329">
        <v>4.23</v>
      </c>
      <c r="K38" s="328" t="s">
        <v>9</v>
      </c>
    </row>
    <row r="39" spans="1:11" ht="20.25" customHeight="1">
      <c r="A39" s="330"/>
      <c r="B39" s="334"/>
      <c r="C39" s="325"/>
      <c r="D39" s="334"/>
      <c r="E39" s="334"/>
      <c r="F39" s="334"/>
      <c r="G39" s="334"/>
      <c r="H39" s="325"/>
      <c r="I39" s="334"/>
      <c r="J39" s="334"/>
      <c r="K39" s="330"/>
    </row>
    <row r="40" spans="1:11" ht="20.25" customHeight="1">
      <c r="A40" s="330" t="s">
        <v>333</v>
      </c>
      <c r="F40" s="338"/>
      <c r="G40" s="338"/>
      <c r="I40" s="350"/>
      <c r="K40" s="330"/>
    </row>
    <row r="41" spans="1:11" ht="20.25" customHeight="1">
      <c r="A41" s="328" t="s">
        <v>619</v>
      </c>
      <c r="B41" s="482" t="s">
        <v>620</v>
      </c>
      <c r="C41" s="329" t="s">
        <v>589</v>
      </c>
      <c r="D41" s="328" t="s">
        <v>621</v>
      </c>
      <c r="E41" s="329">
        <v>49.3</v>
      </c>
      <c r="F41" s="338">
        <v>5.7</v>
      </c>
      <c r="G41" s="338">
        <v>45</v>
      </c>
      <c r="I41" s="350">
        <v>9</v>
      </c>
      <c r="J41" s="329" t="s">
        <v>275</v>
      </c>
      <c r="K41" s="330"/>
    </row>
    <row r="42" spans="1:11" ht="20.25" customHeight="1">
      <c r="A42" s="328" t="s">
        <v>480</v>
      </c>
      <c r="B42" s="349" t="s">
        <v>615</v>
      </c>
      <c r="C42" s="329" t="s">
        <v>297</v>
      </c>
      <c r="D42" s="368" t="s">
        <v>616</v>
      </c>
      <c r="E42" s="338">
        <v>60</v>
      </c>
      <c r="F42" s="338">
        <v>0</v>
      </c>
      <c r="G42" s="338">
        <v>40</v>
      </c>
      <c r="I42" s="339">
        <v>9.7</v>
      </c>
      <c r="J42" s="329" t="s">
        <v>275</v>
      </c>
      <c r="K42" s="369"/>
    </row>
    <row r="43" spans="1:11" ht="20.25" customHeight="1">
      <c r="A43" s="328" t="s">
        <v>213</v>
      </c>
      <c r="B43" s="349" t="s">
        <v>499</v>
      </c>
      <c r="C43" s="329" t="s">
        <v>297</v>
      </c>
      <c r="D43" s="368" t="s">
        <v>500</v>
      </c>
      <c r="E43" s="338">
        <v>60</v>
      </c>
      <c r="F43" s="338">
        <v>0</v>
      </c>
      <c r="G43" s="338">
        <v>40</v>
      </c>
      <c r="I43" s="339">
        <v>9.7</v>
      </c>
      <c r="J43" s="329" t="s">
        <v>275</v>
      </c>
      <c r="K43" s="369"/>
    </row>
    <row r="44" spans="1:11" ht="20.25" customHeight="1">
      <c r="A44" s="328" t="s">
        <v>298</v>
      </c>
      <c r="B44" s="349" t="s">
        <v>1</v>
      </c>
      <c r="C44" s="329" t="s">
        <v>297</v>
      </c>
      <c r="D44" s="368" t="s">
        <v>334</v>
      </c>
      <c r="E44" s="338">
        <v>60</v>
      </c>
      <c r="F44" s="338">
        <v>0</v>
      </c>
      <c r="G44" s="338">
        <v>40</v>
      </c>
      <c r="I44" s="339">
        <v>8.08</v>
      </c>
      <c r="J44" s="329">
        <v>3.72</v>
      </c>
      <c r="K44" s="369"/>
    </row>
    <row r="45" spans="1:11" ht="20.25" customHeight="1">
      <c r="A45" s="328" t="s">
        <v>518</v>
      </c>
      <c r="B45" s="349" t="s">
        <v>501</v>
      </c>
      <c r="C45" s="329" t="s">
        <v>297</v>
      </c>
      <c r="D45" s="370" t="s">
        <v>502</v>
      </c>
      <c r="E45" s="338">
        <v>60</v>
      </c>
      <c r="F45" s="338">
        <v>0</v>
      </c>
      <c r="G45" s="338">
        <v>40</v>
      </c>
      <c r="I45" s="339">
        <v>9.7</v>
      </c>
      <c r="J45" s="329" t="s">
        <v>275</v>
      </c>
      <c r="K45" s="342" t="s">
        <v>285</v>
      </c>
    </row>
    <row r="46" spans="1:11" ht="20.25" customHeight="1">
      <c r="A46" s="328" t="s">
        <v>299</v>
      </c>
      <c r="B46" s="349" t="s">
        <v>617</v>
      </c>
      <c r="C46" s="329" t="s">
        <v>297</v>
      </c>
      <c r="D46" s="368" t="s">
        <v>618</v>
      </c>
      <c r="E46" s="338">
        <v>60</v>
      </c>
      <c r="F46" s="338">
        <v>0</v>
      </c>
      <c r="G46" s="338">
        <v>40</v>
      </c>
      <c r="H46" s="342"/>
      <c r="I46" s="339">
        <v>9.7</v>
      </c>
      <c r="J46" s="329" t="s">
        <v>275</v>
      </c>
      <c r="K46" s="342"/>
    </row>
    <row r="47" spans="4:9" ht="12.75">
      <c r="D47" s="368"/>
      <c r="I47" s="339" t="s">
        <v>9</v>
      </c>
    </row>
    <row r="48" spans="1:11" ht="12.75">
      <c r="A48" s="527" t="s">
        <v>751</v>
      </c>
      <c r="B48" s="528"/>
      <c r="C48" s="528"/>
      <c r="D48" s="528"/>
      <c r="E48" s="528"/>
      <c r="F48" s="528"/>
      <c r="G48" s="528"/>
      <c r="H48" s="528"/>
      <c r="I48" s="528"/>
      <c r="J48" s="528"/>
      <c r="K48" s="528"/>
    </row>
    <row r="49" spans="1:11" ht="15.75" customHeight="1">
      <c r="A49" s="527" t="s">
        <v>547</v>
      </c>
      <c r="B49" s="528"/>
      <c r="C49" s="528"/>
      <c r="D49" s="528"/>
      <c r="E49" s="528"/>
      <c r="F49" s="528"/>
      <c r="G49" s="528"/>
      <c r="H49" s="528"/>
      <c r="I49" s="528"/>
      <c r="J49" s="528"/>
      <c r="K49" s="528"/>
    </row>
    <row r="50" spans="1:11" ht="14.25">
      <c r="A50" s="371"/>
      <c r="B50" s="372"/>
      <c r="C50" s="372"/>
      <c r="D50" s="372"/>
      <c r="E50" s="372"/>
      <c r="F50" s="372"/>
      <c r="G50" s="372"/>
      <c r="H50" s="372"/>
      <c r="I50" s="372"/>
      <c r="J50" s="372"/>
      <c r="K50" s="372"/>
    </row>
    <row r="51" ht="21.75" customHeight="1">
      <c r="A51" s="328" t="s">
        <v>0</v>
      </c>
    </row>
    <row r="53" spans="1:11" s="329" customFormat="1" ht="12.75">
      <c r="A53" s="373"/>
      <c r="D53" s="328"/>
      <c r="K53" s="328"/>
    </row>
    <row r="59" spans="1:11" s="329" customFormat="1" ht="10.5" customHeight="1">
      <c r="A59" s="328"/>
      <c r="D59" s="328"/>
      <c r="K59" s="328"/>
    </row>
    <row r="60" spans="1:11" s="329" customFormat="1" ht="10.5" customHeight="1">
      <c r="A60" s="328"/>
      <c r="D60" s="328"/>
      <c r="K60" s="328"/>
    </row>
    <row r="61" spans="1:11" s="329" customFormat="1" ht="10.5" customHeight="1">
      <c r="A61" s="328"/>
      <c r="D61" s="328"/>
      <c r="K61" s="328"/>
    </row>
    <row r="62" spans="1:11" s="329" customFormat="1" ht="10.5" customHeight="1">
      <c r="A62" s="328"/>
      <c r="D62" s="328"/>
      <c r="K62" s="328"/>
    </row>
    <row r="63" spans="1:11" s="329" customFormat="1" ht="10.5" customHeight="1">
      <c r="A63" s="328"/>
      <c r="D63" s="328"/>
      <c r="K63" s="328"/>
    </row>
    <row r="64" spans="1:11" s="329" customFormat="1" ht="10.5" customHeight="1">
      <c r="A64" s="328"/>
      <c r="D64" s="328"/>
      <c r="K64" s="328"/>
    </row>
    <row r="65" spans="1:11" s="329" customFormat="1" ht="10.5" customHeight="1">
      <c r="A65" s="328"/>
      <c r="D65" s="328"/>
      <c r="K65" s="328"/>
    </row>
    <row r="66" spans="1:11" s="329" customFormat="1" ht="10.5" customHeight="1">
      <c r="A66" s="328"/>
      <c r="D66" s="328"/>
      <c r="K66" s="328"/>
    </row>
    <row r="67" spans="1:11" s="329" customFormat="1" ht="10.5" customHeight="1">
      <c r="A67" s="328"/>
      <c r="D67" s="328"/>
      <c r="K67" s="328"/>
    </row>
    <row r="68" spans="1:11" s="329" customFormat="1" ht="10.5" customHeight="1">
      <c r="A68" s="328"/>
      <c r="D68" s="328"/>
      <c r="K68" s="328"/>
    </row>
    <row r="69" ht="10.5" customHeight="1"/>
    <row r="70" ht="10.5" customHeight="1"/>
    <row r="71" ht="10.5" customHeight="1"/>
    <row r="72" ht="10.5" customHeight="1"/>
    <row r="73" ht="10.5" customHeight="1"/>
    <row r="74" ht="10.5" customHeight="1"/>
    <row r="75" ht="10.5" customHeight="1"/>
    <row r="76" ht="10.5" customHeight="1"/>
    <row r="77" ht="10.5" customHeight="1"/>
  </sheetData>
  <sheetProtection/>
  <mergeCells count="5">
    <mergeCell ref="A49:K49"/>
    <mergeCell ref="A1:K1"/>
    <mergeCell ref="A2:K2"/>
    <mergeCell ref="A3:K3"/>
    <mergeCell ref="A48:K48"/>
  </mergeCells>
  <printOptions horizontalCentered="1"/>
  <pageMargins left="0.4" right="0.75" top="0.51" bottom="0.26" header="0.21" footer="0.5"/>
  <pageSetup fitToHeight="1" fitToWidth="1" horizontalDpi="300" verticalDpi="300" orientation="landscape" scale="56" r:id="rId1"/>
  <headerFooter alignWithMargins="0">
    <oddHeader>&amp;R&amp;"Arial,Bold"Schedule  2
Page 1 of 3</oddHeader>
  </headerFooter>
</worksheet>
</file>

<file path=xl/worksheets/sheet30.xml><?xml version="1.0" encoding="utf-8"?>
<worksheet xmlns="http://schemas.openxmlformats.org/spreadsheetml/2006/main" xmlns:r="http://schemas.openxmlformats.org/officeDocument/2006/relationships">
  <sheetPr>
    <pageSetUpPr fitToPage="1"/>
  </sheetPr>
  <dimension ref="A1:M75"/>
  <sheetViews>
    <sheetView zoomScalePageLayoutView="0" workbookViewId="0" topLeftCell="A1">
      <selection activeCell="A1" sqref="A1:J1"/>
    </sheetView>
  </sheetViews>
  <sheetFormatPr defaultColWidth="9.140625" defaultRowHeight="15"/>
  <cols>
    <col min="1" max="1" width="30.140625" style="91" customWidth="1"/>
    <col min="2" max="2" width="18.8515625" style="91" customWidth="1"/>
    <col min="3" max="3" width="19.57421875" style="91" customWidth="1"/>
    <col min="4" max="4" width="15.7109375" style="91" customWidth="1"/>
    <col min="5" max="5" width="18.00390625" style="91" customWidth="1"/>
    <col min="6" max="6" width="19.8515625" style="91" customWidth="1"/>
    <col min="7" max="7" width="16.28125" style="91" customWidth="1"/>
    <col min="8" max="8" width="14.140625" style="91" customWidth="1"/>
    <col min="9" max="9" width="15.57421875" style="91" customWidth="1"/>
    <col min="10" max="10" width="10.7109375" style="91" customWidth="1"/>
    <col min="11" max="16384" width="9.140625" style="91" customWidth="1"/>
  </cols>
  <sheetData>
    <row r="1" spans="1:10" ht="12.75">
      <c r="A1" s="557" t="s">
        <v>684</v>
      </c>
      <c r="B1" s="557"/>
      <c r="C1" s="557"/>
      <c r="D1" s="557"/>
      <c r="E1" s="557"/>
      <c r="F1" s="557"/>
      <c r="G1" s="557"/>
      <c r="H1" s="557"/>
      <c r="I1" s="557"/>
      <c r="J1" s="557"/>
    </row>
    <row r="2" spans="1:10" ht="12.75">
      <c r="A2" s="557" t="s">
        <v>63</v>
      </c>
      <c r="B2" s="557"/>
      <c r="C2" s="557"/>
      <c r="D2" s="557"/>
      <c r="E2" s="557"/>
      <c r="F2" s="557"/>
      <c r="G2" s="557"/>
      <c r="H2" s="557"/>
      <c r="I2" s="557"/>
      <c r="J2" s="557"/>
    </row>
    <row r="3" spans="1:10" ht="14.25" customHeight="1">
      <c r="A3" s="59"/>
      <c r="B3" s="92"/>
      <c r="D3" s="52"/>
      <c r="E3" s="54"/>
      <c r="F3" s="54"/>
      <c r="G3" s="54" t="s">
        <v>9</v>
      </c>
      <c r="H3" s="54" t="s">
        <v>9</v>
      </c>
      <c r="I3" s="321"/>
      <c r="J3" s="579" t="s">
        <v>141</v>
      </c>
    </row>
    <row r="4" spans="1:10" s="168" customFormat="1" ht="42" customHeight="1">
      <c r="A4" s="167" t="s">
        <v>57</v>
      </c>
      <c r="B4" s="165" t="s">
        <v>137</v>
      </c>
      <c r="C4" s="158" t="s">
        <v>484</v>
      </c>
      <c r="D4" s="165" t="s">
        <v>138</v>
      </c>
      <c r="E4" s="165" t="s">
        <v>139</v>
      </c>
      <c r="F4" s="165" t="s">
        <v>140</v>
      </c>
      <c r="G4" s="166" t="s">
        <v>508</v>
      </c>
      <c r="H4" s="166" t="s">
        <v>509</v>
      </c>
      <c r="I4" s="166" t="s">
        <v>510</v>
      </c>
      <c r="J4" s="579"/>
    </row>
    <row r="5" spans="1:10" ht="12.75">
      <c r="A5" s="59"/>
      <c r="B5" s="75" t="s">
        <v>58</v>
      </c>
      <c r="C5" s="75" t="s">
        <v>59</v>
      </c>
      <c r="D5" s="76" t="s">
        <v>60</v>
      </c>
      <c r="E5" s="76" t="s">
        <v>61</v>
      </c>
      <c r="F5" s="76" t="s">
        <v>62</v>
      </c>
      <c r="G5" s="76" t="s">
        <v>64</v>
      </c>
      <c r="H5" s="76" t="s">
        <v>65</v>
      </c>
      <c r="I5" s="76" t="s">
        <v>66</v>
      </c>
      <c r="J5" s="76" t="s">
        <v>67</v>
      </c>
    </row>
    <row r="6" spans="1:10" ht="12.75">
      <c r="A6" s="47" t="s">
        <v>9</v>
      </c>
      <c r="B6" s="93"/>
      <c r="C6" s="77"/>
      <c r="D6" s="78"/>
      <c r="E6" s="78"/>
      <c r="F6" s="78"/>
      <c r="G6" s="78"/>
      <c r="H6" s="78"/>
      <c r="I6" s="78"/>
      <c r="J6" s="52"/>
    </row>
    <row r="7" spans="1:13" ht="12.75">
      <c r="A7" s="485" t="s">
        <v>622</v>
      </c>
      <c r="B7" s="79">
        <v>1.76</v>
      </c>
      <c r="C7" s="79">
        <v>36.432812500000004</v>
      </c>
      <c r="D7" s="78">
        <f aca="true" t="shared" si="0" ref="D7:D21">((B7/C7)*100)*((I7/100)+1)</f>
        <v>4.996371184796444</v>
      </c>
      <c r="E7" s="94">
        <v>9.46643717728055</v>
      </c>
      <c r="F7" s="95">
        <v>32.727272727272734</v>
      </c>
      <c r="G7" s="78">
        <f aca="true" t="shared" si="1" ref="G7:G21">E7*(F7/100)</f>
        <v>3.0981067125645443</v>
      </c>
      <c r="H7" s="97">
        <v>0.3290833761239138</v>
      </c>
      <c r="I7" s="78">
        <f aca="true" t="shared" si="2" ref="I7:I21">G7+H7</f>
        <v>3.427190088688458</v>
      </c>
      <c r="J7" s="95">
        <f aca="true" t="shared" si="3" ref="J7:J21">D7+I7</f>
        <v>8.423561273484902</v>
      </c>
      <c r="L7" s="96"/>
      <c r="M7" s="98"/>
    </row>
    <row r="8" spans="1:13" ht="12.75">
      <c r="A8" s="485" t="s">
        <v>623</v>
      </c>
      <c r="B8" s="79">
        <v>1.58</v>
      </c>
      <c r="C8" s="79">
        <v>36.625312499999986</v>
      </c>
      <c r="D8" s="78">
        <f t="shared" si="0"/>
        <v>4.57202145765532</v>
      </c>
      <c r="E8" s="94">
        <v>12.096774193548386</v>
      </c>
      <c r="F8" s="95">
        <v>46.666666666666664</v>
      </c>
      <c r="G8" s="78">
        <f t="shared" si="1"/>
        <v>5.645161290322579</v>
      </c>
      <c r="H8" s="9">
        <v>0.3369365852037244</v>
      </c>
      <c r="I8" s="78">
        <f t="shared" si="2"/>
        <v>5.9820978755263035</v>
      </c>
      <c r="J8" s="95">
        <f t="shared" si="3"/>
        <v>10.554119333181625</v>
      </c>
      <c r="L8" s="96"/>
      <c r="M8" s="98"/>
    </row>
    <row r="9" spans="1:13" ht="12.75">
      <c r="A9" s="485" t="s">
        <v>624</v>
      </c>
      <c r="B9" s="79">
        <v>1.832</v>
      </c>
      <c r="C9" s="79">
        <v>43.14078124999999</v>
      </c>
      <c r="D9" s="78">
        <f t="shared" si="0"/>
        <v>4.461317906446016</v>
      </c>
      <c r="E9" s="94">
        <v>14.245014245014245</v>
      </c>
      <c r="F9" s="95">
        <v>36</v>
      </c>
      <c r="G9" s="78">
        <f t="shared" si="1"/>
        <v>5.128205128205128</v>
      </c>
      <c r="H9" s="9">
        <v>-0.07103269987790835</v>
      </c>
      <c r="I9" s="78">
        <f t="shared" si="2"/>
        <v>5.0571724283272195</v>
      </c>
      <c r="J9" s="95">
        <f t="shared" si="3"/>
        <v>9.518490334773237</v>
      </c>
      <c r="L9" s="96"/>
      <c r="M9" s="98"/>
    </row>
    <row r="10" spans="1:13" ht="12.75">
      <c r="A10" s="485" t="s">
        <v>625</v>
      </c>
      <c r="B10" s="79">
        <v>0.98</v>
      </c>
      <c r="C10" s="79">
        <v>17.768124999999994</v>
      </c>
      <c r="D10" s="78">
        <f t="shared" si="0"/>
        <v>5.656037542273985</v>
      </c>
      <c r="E10" s="94">
        <v>8.321775312066574</v>
      </c>
      <c r="F10" s="95">
        <v>30</v>
      </c>
      <c r="G10" s="78">
        <f t="shared" si="1"/>
        <v>2.496532593619972</v>
      </c>
      <c r="H10" s="9">
        <v>0.05161236129523904</v>
      </c>
      <c r="I10" s="78">
        <f t="shared" si="2"/>
        <v>2.548144954915211</v>
      </c>
      <c r="J10" s="95">
        <f t="shared" si="3"/>
        <v>8.204182497189196</v>
      </c>
      <c r="L10" s="96"/>
      <c r="M10" s="98"/>
    </row>
    <row r="11" spans="1:13" ht="12.75">
      <c r="A11" s="485" t="s">
        <v>626</v>
      </c>
      <c r="B11" s="79">
        <v>1.2</v>
      </c>
      <c r="C11" s="79">
        <v>36.75953124999999</v>
      </c>
      <c r="D11" s="78">
        <f t="shared" si="0"/>
        <v>3.424858515749307</v>
      </c>
      <c r="E11" s="94">
        <v>8.695652173913045</v>
      </c>
      <c r="F11" s="95">
        <v>54.83870967741936</v>
      </c>
      <c r="G11" s="78">
        <f t="shared" si="1"/>
        <v>4.76858345021038</v>
      </c>
      <c r="H11" s="9">
        <v>0.14491124688562565</v>
      </c>
      <c r="I11" s="78">
        <f t="shared" si="2"/>
        <v>4.913494697096005</v>
      </c>
      <c r="J11" s="95">
        <f t="shared" si="3"/>
        <v>8.338353212845313</v>
      </c>
      <c r="L11" s="96"/>
      <c r="M11" s="98"/>
    </row>
    <row r="12" spans="1:13" ht="12.75">
      <c r="A12" s="485" t="s">
        <v>627</v>
      </c>
      <c r="B12" s="79">
        <v>2</v>
      </c>
      <c r="C12" s="79">
        <v>53.1771875</v>
      </c>
      <c r="D12" s="78">
        <f t="shared" si="0"/>
        <v>4.025792356124569</v>
      </c>
      <c r="E12" s="94">
        <v>11.979463776383342</v>
      </c>
      <c r="F12" s="95">
        <v>54.285714285714285</v>
      </c>
      <c r="G12" s="78">
        <f t="shared" si="1"/>
        <v>6.5031374786080995</v>
      </c>
      <c r="H12" s="9">
        <v>0.5370200002433965</v>
      </c>
      <c r="I12" s="78">
        <f t="shared" si="2"/>
        <v>7.040157478851496</v>
      </c>
      <c r="J12" s="95">
        <f t="shared" si="3"/>
        <v>11.065949834976065</v>
      </c>
      <c r="L12" s="96"/>
      <c r="M12" s="98"/>
    </row>
    <row r="13" spans="1:13" ht="12.75">
      <c r="A13" s="485" t="s">
        <v>628</v>
      </c>
      <c r="B13" s="79">
        <v>1.452</v>
      </c>
      <c r="C13" s="79">
        <v>44.40328124999998</v>
      </c>
      <c r="D13" s="78">
        <f t="shared" si="0"/>
        <v>3.513379745834991</v>
      </c>
      <c r="E13" s="94">
        <v>12.95336787564767</v>
      </c>
      <c r="F13" s="95">
        <v>56</v>
      </c>
      <c r="G13" s="78">
        <f t="shared" si="1"/>
        <v>7.253886010362696</v>
      </c>
      <c r="H13" s="9">
        <v>0.18797968685805594</v>
      </c>
      <c r="I13" s="78">
        <f t="shared" si="2"/>
        <v>7.441865697220752</v>
      </c>
      <c r="J13" s="95">
        <f t="shared" si="3"/>
        <v>10.955245443055743</v>
      </c>
      <c r="L13" s="96"/>
      <c r="M13" s="98"/>
    </row>
    <row r="14" spans="1:10" ht="12.75">
      <c r="A14" s="485" t="s">
        <v>629</v>
      </c>
      <c r="B14" s="79">
        <v>1.04</v>
      </c>
      <c r="C14" s="79">
        <v>21.280312499999997</v>
      </c>
      <c r="D14" s="78">
        <f t="shared" si="0"/>
        <v>5.063519062001219</v>
      </c>
      <c r="E14" s="94">
        <v>8.565310492505352</v>
      </c>
      <c r="F14" s="95">
        <v>40</v>
      </c>
      <c r="G14" s="78">
        <f t="shared" si="1"/>
        <v>3.426124197002141</v>
      </c>
      <c r="H14" s="9">
        <v>0.1827873309717089</v>
      </c>
      <c r="I14" s="78">
        <f t="shared" si="2"/>
        <v>3.60891152797385</v>
      </c>
      <c r="J14" s="95">
        <f t="shared" si="3"/>
        <v>8.672430589975068</v>
      </c>
    </row>
    <row r="15" spans="1:10" ht="12.75">
      <c r="A15" s="485" t="s">
        <v>630</v>
      </c>
      <c r="B15" s="79">
        <v>2.48</v>
      </c>
      <c r="C15" s="79">
        <v>44.21937500000001</v>
      </c>
      <c r="D15" s="78">
        <f t="shared" si="0"/>
        <v>5.750419684789791</v>
      </c>
      <c r="E15" s="94">
        <v>8.983930153106416</v>
      </c>
      <c r="F15" s="95">
        <v>27.323943661971825</v>
      </c>
      <c r="G15" s="78">
        <f t="shared" si="1"/>
        <v>2.454764013665696</v>
      </c>
      <c r="H15" s="9">
        <v>0.07747971581075895</v>
      </c>
      <c r="I15" s="78">
        <f t="shared" si="2"/>
        <v>2.532243729476455</v>
      </c>
      <c r="J15" s="95">
        <f t="shared" si="3"/>
        <v>8.282663414266246</v>
      </c>
    </row>
    <row r="16" spans="1:10" ht="12.75">
      <c r="A16" s="485" t="s">
        <v>631</v>
      </c>
      <c r="B16" s="79">
        <v>1.9</v>
      </c>
      <c r="C16" s="79">
        <v>40.912656250000005</v>
      </c>
      <c r="D16" s="78">
        <f t="shared" si="0"/>
        <v>4.882472514108337</v>
      </c>
      <c r="E16" s="94">
        <v>10.144927536231885</v>
      </c>
      <c r="F16" s="95">
        <v>42.85714285714286</v>
      </c>
      <c r="G16" s="78">
        <f t="shared" si="1"/>
        <v>4.347826086956522</v>
      </c>
      <c r="H16" s="9">
        <v>0.7863421339843654</v>
      </c>
      <c r="I16" s="78">
        <f t="shared" si="2"/>
        <v>5.134168220940888</v>
      </c>
      <c r="J16" s="95">
        <f t="shared" si="3"/>
        <v>10.016640735049226</v>
      </c>
    </row>
    <row r="17" spans="1:10" ht="12.75">
      <c r="A17" s="485" t="s">
        <v>632</v>
      </c>
      <c r="B17" s="79">
        <v>1.56</v>
      </c>
      <c r="C17" s="79">
        <v>52.24625000000002</v>
      </c>
      <c r="D17" s="78">
        <f t="shared" si="0"/>
        <v>3.1388047311872995</v>
      </c>
      <c r="E17" s="94">
        <v>9.62052378407269</v>
      </c>
      <c r="F17" s="95">
        <v>54.44444444444445</v>
      </c>
      <c r="G17" s="78">
        <f t="shared" si="1"/>
        <v>5.237840726884021</v>
      </c>
      <c r="H17" s="9">
        <v>-0.11554797893881592</v>
      </c>
      <c r="I17" s="78">
        <f t="shared" si="2"/>
        <v>5.122292747945205</v>
      </c>
      <c r="J17" s="95">
        <f t="shared" si="3"/>
        <v>8.261097479132506</v>
      </c>
    </row>
    <row r="18" spans="1:10" ht="12.75">
      <c r="A18" s="485" t="s">
        <v>633</v>
      </c>
      <c r="B18" s="79">
        <v>1.82</v>
      </c>
      <c r="C18" s="79">
        <v>37.980781250000014</v>
      </c>
      <c r="D18" s="78">
        <f t="shared" si="0"/>
        <v>5.017013601419296</v>
      </c>
      <c r="E18" s="94">
        <v>13.015184381778742</v>
      </c>
      <c r="F18" s="95">
        <v>30</v>
      </c>
      <c r="G18" s="78">
        <f t="shared" si="1"/>
        <v>3.9045553145336225</v>
      </c>
      <c r="H18" s="9">
        <v>0.7932996985328903</v>
      </c>
      <c r="I18" s="78">
        <f t="shared" si="2"/>
        <v>4.697855013066513</v>
      </c>
      <c r="J18" s="95">
        <f t="shared" si="3"/>
        <v>9.714868614485809</v>
      </c>
    </row>
    <row r="19" spans="1:10" ht="12.75">
      <c r="A19" s="485" t="s">
        <v>634</v>
      </c>
      <c r="B19" s="79">
        <v>1.38</v>
      </c>
      <c r="C19" s="79">
        <v>26.26062500000001</v>
      </c>
      <c r="D19" s="78">
        <f>((B19/C19)*100)*((I19/100)+1)</f>
        <v>5.458178130304457</v>
      </c>
      <c r="E19" s="94">
        <v>10.526315789473683</v>
      </c>
      <c r="F19" s="95">
        <v>33.33333333333334</v>
      </c>
      <c r="G19" s="78">
        <f t="shared" si="1"/>
        <v>3.508771929824562</v>
      </c>
      <c r="H19" s="9">
        <v>0.35729260867296314</v>
      </c>
      <c r="I19" s="78">
        <f t="shared" si="2"/>
        <v>3.8660645384975254</v>
      </c>
      <c r="J19" s="95">
        <f t="shared" si="3"/>
        <v>9.324242668801983</v>
      </c>
    </row>
    <row r="20" spans="1:10" ht="12.75">
      <c r="A20" s="485" t="s">
        <v>635</v>
      </c>
      <c r="B20" s="79">
        <v>1.6</v>
      </c>
      <c r="C20" s="79">
        <v>59.22265624999999</v>
      </c>
      <c r="D20" s="78">
        <f>((B20/C20)*100)*((I20/100)+1)</f>
        <v>2.8795476553201507</v>
      </c>
      <c r="E20" s="94">
        <v>13.55713363460297</v>
      </c>
      <c r="F20" s="95">
        <v>48.57142857142856</v>
      </c>
      <c r="G20" s="78">
        <f t="shared" si="1"/>
        <v>6.584893479664298</v>
      </c>
      <c r="H20" s="9">
        <v>-0.0008553880900763478</v>
      </c>
      <c r="I20" s="78">
        <f t="shared" si="2"/>
        <v>6.584038091574222</v>
      </c>
      <c r="J20" s="95">
        <f t="shared" si="3"/>
        <v>9.463585746894372</v>
      </c>
    </row>
    <row r="21" spans="1:10" ht="12.75">
      <c r="A21" s="485" t="s">
        <v>636</v>
      </c>
      <c r="B21" s="79">
        <v>1.008</v>
      </c>
      <c r="C21" s="79">
        <v>23.647031249999998</v>
      </c>
      <c r="D21" s="78">
        <f t="shared" si="0"/>
        <v>4.461324593981632</v>
      </c>
      <c r="E21" s="94">
        <v>10.217113665389528</v>
      </c>
      <c r="F21" s="95">
        <v>42.50000000000001</v>
      </c>
      <c r="G21" s="78">
        <f t="shared" si="1"/>
        <v>4.34227330779055</v>
      </c>
      <c r="H21" s="9">
        <v>0.3175303531987605</v>
      </c>
      <c r="I21" s="78">
        <f t="shared" si="2"/>
        <v>4.6598036609893105</v>
      </c>
      <c r="J21" s="95">
        <f t="shared" si="3"/>
        <v>9.121128254970943</v>
      </c>
    </row>
    <row r="22" spans="1:10" ht="12.75">
      <c r="A22" s="52"/>
      <c r="D22" s="78"/>
      <c r="E22" s="78"/>
      <c r="F22" s="78"/>
      <c r="G22" s="78"/>
      <c r="H22" s="79"/>
      <c r="I22" s="78"/>
      <c r="J22" s="78"/>
    </row>
    <row r="23" spans="1:10" ht="12.75">
      <c r="A23" s="47" t="s">
        <v>24</v>
      </c>
      <c r="B23" s="99">
        <f aca="true" t="shared" si="4" ref="B23:J23">AVERAGE(B7:B21)</f>
        <v>1.5728</v>
      </c>
      <c r="C23" s="99">
        <f t="shared" si="4"/>
        <v>38.27178124999999</v>
      </c>
      <c r="D23" s="62">
        <f t="shared" si="4"/>
        <v>4.486737245466188</v>
      </c>
      <c r="E23" s="62">
        <f t="shared" si="4"/>
        <v>10.825928279401005</v>
      </c>
      <c r="F23" s="62">
        <f t="shared" si="4"/>
        <v>41.96991041502627</v>
      </c>
      <c r="G23" s="62">
        <f t="shared" si="4"/>
        <v>4.580044114680987</v>
      </c>
      <c r="H23" s="62">
        <f t="shared" si="4"/>
        <v>0.26098926872497347</v>
      </c>
      <c r="I23" s="72">
        <f t="shared" si="4"/>
        <v>4.841033383405961</v>
      </c>
      <c r="J23" s="72">
        <f t="shared" si="4"/>
        <v>9.32777062887215</v>
      </c>
    </row>
    <row r="24" spans="1:10" ht="12.75">
      <c r="A24" s="59" t="s">
        <v>25</v>
      </c>
      <c r="B24" s="99">
        <f aca="true" t="shared" si="5" ref="B24:J24">MEDIAN(B7:B21)</f>
        <v>1.58</v>
      </c>
      <c r="C24" s="99">
        <f t="shared" si="5"/>
        <v>37.980781250000014</v>
      </c>
      <c r="D24" s="62">
        <f t="shared" si="5"/>
        <v>4.57202145765532</v>
      </c>
      <c r="E24" s="62">
        <f t="shared" si="5"/>
        <v>10.217113665389528</v>
      </c>
      <c r="F24" s="62">
        <f t="shared" si="5"/>
        <v>42.50000000000001</v>
      </c>
      <c r="G24" s="62">
        <f t="shared" si="5"/>
        <v>4.347826086956522</v>
      </c>
      <c r="H24" s="62">
        <f t="shared" si="5"/>
        <v>0.18797968685805594</v>
      </c>
      <c r="I24" s="72">
        <f t="shared" si="5"/>
        <v>4.913494697096005</v>
      </c>
      <c r="J24" s="72">
        <f t="shared" si="5"/>
        <v>9.324242668801983</v>
      </c>
    </row>
    <row r="25" spans="1:10" ht="12.75">
      <c r="A25" s="59"/>
      <c r="B25" s="69"/>
      <c r="C25" s="69"/>
      <c r="D25" s="83"/>
      <c r="E25" s="83"/>
      <c r="F25" s="83"/>
      <c r="G25" s="83"/>
      <c r="H25" s="69"/>
      <c r="I25" s="83"/>
      <c r="J25" s="83"/>
    </row>
    <row r="26" spans="1:10" ht="14.25">
      <c r="A26" s="52" t="s">
        <v>768</v>
      </c>
      <c r="B26" s="52"/>
      <c r="C26" s="52"/>
      <c r="D26" s="78"/>
      <c r="E26" s="78"/>
      <c r="F26" s="78"/>
      <c r="G26" s="78"/>
      <c r="H26" s="78"/>
      <c r="I26" s="78"/>
      <c r="J26" s="52"/>
    </row>
    <row r="27" spans="1:10" ht="14.25">
      <c r="A27" s="52" t="s">
        <v>769</v>
      </c>
      <c r="B27" s="78"/>
      <c r="C27" s="78"/>
      <c r="D27" s="54"/>
      <c r="E27" s="54"/>
      <c r="F27" s="54"/>
      <c r="G27" s="54"/>
      <c r="H27" s="54"/>
      <c r="I27" s="52"/>
      <c r="J27" s="52"/>
    </row>
    <row r="28" spans="1:10" ht="14.25">
      <c r="A28" s="52" t="s">
        <v>770</v>
      </c>
      <c r="B28" s="78"/>
      <c r="C28" s="78"/>
      <c r="D28" s="54"/>
      <c r="E28" s="54"/>
      <c r="F28" s="54"/>
      <c r="G28" s="54"/>
      <c r="H28" s="54"/>
      <c r="I28" s="52"/>
      <c r="J28" s="52"/>
    </row>
    <row r="29" spans="1:10" ht="12.75">
      <c r="A29" s="52" t="s">
        <v>68</v>
      </c>
      <c r="B29" s="78"/>
      <c r="C29" s="78"/>
      <c r="D29" s="54"/>
      <c r="E29" s="54"/>
      <c r="F29" s="54"/>
      <c r="G29" s="54"/>
      <c r="H29" s="54"/>
      <c r="I29" s="52"/>
      <c r="J29" s="52"/>
    </row>
    <row r="30" spans="1:10" ht="14.25">
      <c r="A30" s="52" t="s">
        <v>771</v>
      </c>
      <c r="B30" s="78"/>
      <c r="C30" s="78"/>
      <c r="D30" s="54"/>
      <c r="E30" s="54"/>
      <c r="F30" s="54"/>
      <c r="G30" s="54"/>
      <c r="H30" s="54"/>
      <c r="I30" s="52"/>
      <c r="J30" s="52"/>
    </row>
    <row r="31" spans="1:10" ht="14.25">
      <c r="A31" s="52" t="s">
        <v>772</v>
      </c>
      <c r="B31" s="78"/>
      <c r="C31" s="78"/>
      <c r="D31" s="54"/>
      <c r="E31" s="54"/>
      <c r="F31" s="54"/>
      <c r="G31" s="54"/>
      <c r="H31" s="54"/>
      <c r="I31" s="52"/>
      <c r="J31" s="52"/>
    </row>
    <row r="32" spans="1:10" ht="12.75">
      <c r="A32" s="52"/>
      <c r="B32" s="78"/>
      <c r="C32" s="78"/>
      <c r="D32" s="54"/>
      <c r="E32" s="54"/>
      <c r="F32" s="54"/>
      <c r="G32" s="54"/>
      <c r="H32" s="54"/>
      <c r="I32" s="52"/>
      <c r="J32" s="52"/>
    </row>
    <row r="33" spans="1:10" ht="15.75">
      <c r="A33" s="40" t="s">
        <v>545</v>
      </c>
      <c r="B33" s="78"/>
      <c r="C33" s="78"/>
      <c r="D33" s="37"/>
      <c r="E33" s="37"/>
      <c r="F33" s="37"/>
      <c r="G33" s="37"/>
      <c r="H33" s="37"/>
      <c r="I33" s="52"/>
      <c r="J33" s="52"/>
    </row>
    <row r="34" spans="3:6" ht="12.75">
      <c r="C34" s="100"/>
      <c r="D34" s="100"/>
      <c r="E34" s="100"/>
      <c r="F34" s="100"/>
    </row>
    <row r="35" spans="1:6" ht="12.75">
      <c r="A35" s="91" t="s">
        <v>9</v>
      </c>
      <c r="C35" s="100"/>
      <c r="D35" s="100"/>
      <c r="E35" s="100"/>
      <c r="F35" s="100"/>
    </row>
    <row r="36" spans="3:6" ht="12.75">
      <c r="C36" s="100"/>
      <c r="D36" s="100"/>
      <c r="E36" s="100"/>
      <c r="F36" s="100"/>
    </row>
    <row r="37" spans="3:7" ht="12.75">
      <c r="C37" s="100"/>
      <c r="D37" s="100"/>
      <c r="E37" s="100"/>
      <c r="F37" s="100"/>
      <c r="G37" s="101"/>
    </row>
    <row r="38" spans="3:6" ht="12.75">
      <c r="C38" s="100"/>
      <c r="D38" s="100"/>
      <c r="E38" s="100"/>
      <c r="F38" s="100"/>
    </row>
    <row r="39" spans="3:6" ht="12.75">
      <c r="C39" s="181"/>
      <c r="D39" s="100"/>
      <c r="E39" s="100"/>
      <c r="F39" s="100"/>
    </row>
    <row r="40" spans="3:6" ht="12.75">
      <c r="C40" s="100"/>
      <c r="D40" s="100"/>
      <c r="E40" s="100"/>
      <c r="F40" s="100"/>
    </row>
    <row r="41" spans="3:6" ht="12.75">
      <c r="C41" s="100"/>
      <c r="D41" s="100"/>
      <c r="E41" s="100"/>
      <c r="F41" s="100"/>
    </row>
    <row r="42" spans="3:6" ht="12.75">
      <c r="C42" s="100"/>
      <c r="D42" s="102"/>
      <c r="E42" s="102"/>
      <c r="F42" s="102"/>
    </row>
    <row r="43" spans="3:6" ht="12.75">
      <c r="C43" s="100"/>
      <c r="D43" s="100"/>
      <c r="E43" s="100"/>
      <c r="F43" s="100"/>
    </row>
    <row r="44" spans="3:6" ht="12.75">
      <c r="C44" s="100"/>
      <c r="D44" s="100"/>
      <c r="E44" s="100"/>
      <c r="F44" s="100"/>
    </row>
    <row r="45" spans="3:6" ht="12.75">
      <c r="C45" s="100"/>
      <c r="D45" s="100"/>
      <c r="E45" s="100"/>
      <c r="F45" s="100"/>
    </row>
    <row r="46" spans="3:6" ht="12.75">
      <c r="C46" s="100"/>
      <c r="D46" s="100"/>
      <c r="E46" s="100"/>
      <c r="F46" s="100"/>
    </row>
    <row r="47" spans="3:6" ht="12.75">
      <c r="C47" s="100"/>
      <c r="D47" s="100"/>
      <c r="E47" s="100"/>
      <c r="F47" s="100"/>
    </row>
    <row r="48" spans="3:6" ht="12.75">
      <c r="C48" s="100"/>
      <c r="D48" s="100"/>
      <c r="E48" s="100"/>
      <c r="F48" s="100"/>
    </row>
    <row r="49" spans="3:6" ht="12.75">
      <c r="C49" s="100"/>
      <c r="D49" s="100"/>
      <c r="E49" s="100"/>
      <c r="F49" s="100"/>
    </row>
    <row r="50" spans="3:6" ht="12.75">
      <c r="C50" s="100"/>
      <c r="D50" s="100"/>
      <c r="E50" s="100"/>
      <c r="F50" s="100"/>
    </row>
    <row r="51" spans="3:6" ht="12.75">
      <c r="C51" s="100"/>
      <c r="D51" s="100"/>
      <c r="E51" s="100"/>
      <c r="F51" s="100"/>
    </row>
    <row r="52" spans="3:6" ht="12.75">
      <c r="C52" s="100"/>
      <c r="D52" s="100"/>
      <c r="E52" s="100"/>
      <c r="F52" s="100"/>
    </row>
    <row r="53" spans="3:6" ht="12.75">
      <c r="C53" s="100"/>
      <c r="D53" s="100"/>
      <c r="E53" s="100"/>
      <c r="F53" s="100"/>
    </row>
    <row r="54" spans="3:6" ht="12.75">
      <c r="C54" s="100"/>
      <c r="D54" s="100"/>
      <c r="E54" s="100"/>
      <c r="F54" s="100"/>
    </row>
    <row r="55" spans="3:6" ht="12.75">
      <c r="C55" s="100"/>
      <c r="D55" s="100"/>
      <c r="E55" s="100"/>
      <c r="F55" s="100"/>
    </row>
    <row r="56" spans="3:6" ht="12.75">
      <c r="C56" s="100"/>
      <c r="D56" s="100"/>
      <c r="E56" s="100"/>
      <c r="F56" s="100"/>
    </row>
    <row r="57" spans="3:6" ht="12.75">
      <c r="C57" s="100"/>
      <c r="D57" s="100"/>
      <c r="E57" s="100"/>
      <c r="F57" s="100"/>
    </row>
    <row r="58" spans="3:6" ht="12.75">
      <c r="C58" s="100"/>
      <c r="D58" s="100"/>
      <c r="E58" s="100"/>
      <c r="F58" s="100"/>
    </row>
    <row r="59" spans="3:6" ht="12.75">
      <c r="C59" s="100"/>
      <c r="D59" s="100"/>
      <c r="E59" s="100"/>
      <c r="F59" s="100"/>
    </row>
    <row r="60" spans="3:6" ht="12.75">
      <c r="C60" s="100"/>
      <c r="D60" s="100"/>
      <c r="E60" s="100"/>
      <c r="F60" s="100"/>
    </row>
    <row r="61" spans="3:6" ht="12.75">
      <c r="C61" s="100"/>
      <c r="D61" s="100"/>
      <c r="E61" s="100"/>
      <c r="F61" s="100"/>
    </row>
    <row r="62" spans="3:6" ht="12.75">
      <c r="C62" s="100"/>
      <c r="D62" s="100"/>
      <c r="E62" s="100"/>
      <c r="F62" s="100"/>
    </row>
    <row r="63" spans="3:6" ht="12.75">
      <c r="C63" s="100"/>
      <c r="D63" s="100"/>
      <c r="E63" s="100"/>
      <c r="F63" s="100"/>
    </row>
    <row r="64" spans="3:6" ht="12.75">
      <c r="C64" s="100"/>
      <c r="D64" s="100"/>
      <c r="E64" s="100"/>
      <c r="F64" s="100"/>
    </row>
    <row r="65" spans="3:6" ht="12.75">
      <c r="C65" s="100"/>
      <c r="D65" s="100"/>
      <c r="E65" s="100"/>
      <c r="F65" s="100"/>
    </row>
    <row r="66" spans="3:6" ht="12.75">
      <c r="C66" s="100"/>
      <c r="D66" s="100"/>
      <c r="E66" s="100"/>
      <c r="F66" s="100"/>
    </row>
    <row r="67" spans="3:6" ht="12.75">
      <c r="C67" s="100"/>
      <c r="D67" s="100"/>
      <c r="E67" s="100"/>
      <c r="F67" s="100"/>
    </row>
    <row r="68" spans="3:6" ht="12.75">
      <c r="C68" s="100"/>
      <c r="D68" s="100"/>
      <c r="E68" s="100"/>
      <c r="F68" s="100"/>
    </row>
    <row r="69" spans="3:6" ht="12.75">
      <c r="C69" s="100"/>
      <c r="D69" s="100"/>
      <c r="E69" s="100"/>
      <c r="F69" s="100"/>
    </row>
    <row r="70" spans="3:6" ht="12.75">
      <c r="C70" s="100"/>
      <c r="D70" s="100"/>
      <c r="E70" s="100"/>
      <c r="F70" s="100"/>
    </row>
    <row r="71" spans="3:6" ht="12.75">
      <c r="C71" s="100"/>
      <c r="D71" s="100"/>
      <c r="E71" s="100"/>
      <c r="F71" s="100"/>
    </row>
    <row r="72" spans="3:6" ht="12.75">
      <c r="C72" s="100"/>
      <c r="D72" s="100"/>
      <c r="E72" s="100"/>
      <c r="F72" s="100"/>
    </row>
    <row r="73" spans="3:6" ht="12.75">
      <c r="C73" s="100"/>
      <c r="D73" s="100"/>
      <c r="E73" s="100"/>
      <c r="F73" s="100"/>
    </row>
    <row r="74" spans="3:6" ht="12.75">
      <c r="C74" s="100"/>
      <c r="D74" s="100"/>
      <c r="E74" s="100"/>
      <c r="F74" s="100"/>
    </row>
    <row r="75" spans="3:6" ht="12.75">
      <c r="C75" s="100"/>
      <c r="D75" s="100"/>
      <c r="E75" s="100"/>
      <c r="F75" s="100"/>
    </row>
  </sheetData>
  <sheetProtection/>
  <mergeCells count="3">
    <mergeCell ref="A1:J1"/>
    <mergeCell ref="A2:J2"/>
    <mergeCell ref="J3:J4"/>
  </mergeCells>
  <printOptions horizontalCentered="1"/>
  <pageMargins left="0.31" right="0.27" top="0.74" bottom="0.44" header="0.5" footer="0.29"/>
  <pageSetup fitToHeight="1" fitToWidth="1" horizontalDpi="600" verticalDpi="600" orientation="landscape" scale="74" r:id="rId1"/>
  <headerFooter alignWithMargins="0">
    <oddHeader>&amp;R&amp;"Arial,Bold"&amp;A</oddHeader>
  </headerFooter>
</worksheet>
</file>

<file path=xl/worksheets/sheet31.xml><?xml version="1.0" encoding="utf-8"?>
<worksheet xmlns="http://schemas.openxmlformats.org/spreadsheetml/2006/main" xmlns:r="http://schemas.openxmlformats.org/officeDocument/2006/relationships">
  <sheetPr>
    <pageSetUpPr fitToPage="1"/>
  </sheetPr>
  <dimension ref="A1:N74"/>
  <sheetViews>
    <sheetView zoomScalePageLayoutView="0" workbookViewId="0" topLeftCell="A1">
      <selection activeCell="A31" sqref="A31:A32"/>
    </sheetView>
  </sheetViews>
  <sheetFormatPr defaultColWidth="9.140625" defaultRowHeight="15"/>
  <cols>
    <col min="1" max="1" width="31.57421875" style="104" customWidth="1"/>
    <col min="2" max="2" width="3.00390625" style="104" customWidth="1"/>
    <col min="3" max="3" width="16.140625" style="104" customWidth="1"/>
    <col min="4" max="4" width="26.00390625" style="104" customWidth="1"/>
    <col min="5" max="5" width="17.7109375" style="104" customWidth="1"/>
    <col min="6" max="6" width="19.421875" style="104" customWidth="1"/>
    <col min="7" max="7" width="18.00390625" style="104" customWidth="1"/>
    <col min="8" max="8" width="14.00390625" style="104" customWidth="1"/>
    <col min="9" max="16384" width="9.140625" style="104" customWidth="1"/>
  </cols>
  <sheetData>
    <row r="1" spans="1:8" ht="12.75">
      <c r="A1" s="580" t="s">
        <v>684</v>
      </c>
      <c r="B1" s="580"/>
      <c r="C1" s="580"/>
      <c r="D1" s="580"/>
      <c r="E1" s="580"/>
      <c r="F1" s="580"/>
      <c r="G1" s="580"/>
      <c r="H1" s="580"/>
    </row>
    <row r="2" spans="1:8" ht="12.75">
      <c r="A2" s="581" t="s">
        <v>69</v>
      </c>
      <c r="B2" s="580"/>
      <c r="C2" s="580"/>
      <c r="D2" s="580"/>
      <c r="E2" s="580"/>
      <c r="F2" s="580"/>
      <c r="G2" s="580"/>
      <c r="H2" s="580"/>
    </row>
    <row r="3" spans="1:7" ht="12.75">
      <c r="A3" s="103"/>
      <c r="B3" s="103"/>
      <c r="C3" s="103"/>
      <c r="D3" s="103"/>
      <c r="E3" s="103"/>
      <c r="F3" s="103"/>
      <c r="G3" s="103"/>
    </row>
    <row r="4" spans="1:7" ht="12.75">
      <c r="A4" s="103"/>
      <c r="B4" s="105"/>
      <c r="C4" s="105"/>
      <c r="D4" s="105"/>
      <c r="E4" s="105"/>
      <c r="F4" s="105"/>
      <c r="G4" s="105"/>
    </row>
    <row r="5" spans="5:8" ht="12.75">
      <c r="E5" s="582" t="s">
        <v>120</v>
      </c>
      <c r="F5" s="582"/>
      <c r="G5" s="582"/>
      <c r="H5" s="105"/>
    </row>
    <row r="6" spans="1:8" s="169" customFormat="1" ht="39" customHeight="1">
      <c r="A6" s="161" t="s">
        <v>57</v>
      </c>
      <c r="C6" s="157" t="s">
        <v>118</v>
      </c>
      <c r="D6" s="158" t="s">
        <v>484</v>
      </c>
      <c r="E6" s="160" t="s">
        <v>346</v>
      </c>
      <c r="F6" s="160" t="s">
        <v>121</v>
      </c>
      <c r="G6" s="160" t="s">
        <v>122</v>
      </c>
      <c r="H6" s="161" t="s">
        <v>126</v>
      </c>
    </row>
    <row r="7" spans="1:8" ht="12.75">
      <c r="A7" s="108"/>
      <c r="C7" s="109" t="s">
        <v>58</v>
      </c>
      <c r="D7" s="75" t="s">
        <v>59</v>
      </c>
      <c r="E7" s="110" t="s">
        <v>60</v>
      </c>
      <c r="F7" s="109" t="s">
        <v>61</v>
      </c>
      <c r="G7" s="109"/>
      <c r="H7" s="109" t="s">
        <v>62</v>
      </c>
    </row>
    <row r="8" spans="4:7" ht="12.75">
      <c r="D8" s="77"/>
      <c r="E8" s="111"/>
      <c r="F8" s="111"/>
      <c r="G8" s="111"/>
    </row>
    <row r="9" spans="1:9" ht="12.75">
      <c r="A9" s="485" t="s">
        <v>622</v>
      </c>
      <c r="C9" s="79">
        <v>1.76</v>
      </c>
      <c r="D9" s="79">
        <v>36.432812500000004</v>
      </c>
      <c r="E9" s="78">
        <v>3.915</v>
      </c>
      <c r="F9" s="112">
        <f aca="true" t="shared" si="0" ref="F9:F23">AVERAGE(E9,G9)</f>
        <v>4.407500000000001</v>
      </c>
      <c r="G9" s="112">
        <v>4.9</v>
      </c>
      <c r="H9" s="113">
        <v>9.611908072499297</v>
      </c>
      <c r="I9" s="114"/>
    </row>
    <row r="10" spans="1:9" ht="12.75">
      <c r="A10" s="485" t="s">
        <v>623</v>
      </c>
      <c r="C10" s="79">
        <v>1.58</v>
      </c>
      <c r="D10" s="79">
        <v>36.625312499999986</v>
      </c>
      <c r="E10" s="78">
        <v>6.8</v>
      </c>
      <c r="F10" s="112">
        <f t="shared" si="0"/>
        <v>5.85</v>
      </c>
      <c r="G10" s="112">
        <v>4.9</v>
      </c>
      <c r="H10" s="113">
        <v>9.929256341644326</v>
      </c>
      <c r="I10" s="114"/>
    </row>
    <row r="11" spans="1:9" ht="12.75">
      <c r="A11" s="485" t="s">
        <v>624</v>
      </c>
      <c r="C11" s="79">
        <v>1.832</v>
      </c>
      <c r="D11" s="79">
        <v>43.14078124999999</v>
      </c>
      <c r="E11" s="78">
        <v>4.975</v>
      </c>
      <c r="F11" s="112">
        <f t="shared" si="0"/>
        <v>4.9375</v>
      </c>
      <c r="G11" s="112">
        <v>4.9</v>
      </c>
      <c r="H11" s="113">
        <v>9.30192737722101</v>
      </c>
      <c r="I11" s="114"/>
    </row>
    <row r="12" spans="1:9" ht="12.75">
      <c r="A12" s="485" t="s">
        <v>625</v>
      </c>
      <c r="C12" s="79">
        <v>0.98</v>
      </c>
      <c r="D12" s="79">
        <v>17.768124999999994</v>
      </c>
      <c r="E12" s="78">
        <v>4.0725</v>
      </c>
      <c r="F12" s="112">
        <f t="shared" si="0"/>
        <v>4.48625</v>
      </c>
      <c r="G12" s="112">
        <v>4.9</v>
      </c>
      <c r="H12" s="113">
        <v>10.371955344055978</v>
      </c>
      <c r="I12" s="114"/>
    </row>
    <row r="13" spans="1:9" ht="12.75">
      <c r="A13" s="485" t="s">
        <v>626</v>
      </c>
      <c r="C13" s="79">
        <v>1.2</v>
      </c>
      <c r="D13" s="79">
        <v>36.75953124999999</v>
      </c>
      <c r="E13" s="78">
        <v>4.885</v>
      </c>
      <c r="F13" s="112">
        <f t="shared" si="0"/>
        <v>4.8925</v>
      </c>
      <c r="G13" s="112">
        <v>4.9</v>
      </c>
      <c r="H13" s="113">
        <v>8.1609393144265</v>
      </c>
      <c r="I13" s="114"/>
    </row>
    <row r="14" spans="1:9" ht="12.75">
      <c r="A14" s="485" t="s">
        <v>627</v>
      </c>
      <c r="C14" s="79">
        <v>2</v>
      </c>
      <c r="D14" s="79">
        <v>53.1771875</v>
      </c>
      <c r="E14" s="78">
        <v>6.26</v>
      </c>
      <c r="F14" s="112">
        <f t="shared" si="0"/>
        <v>5.58</v>
      </c>
      <c r="G14" s="112">
        <v>4.9</v>
      </c>
      <c r="H14" s="113">
        <v>9.107949704107043</v>
      </c>
      <c r="I14" s="114"/>
    </row>
    <row r="15" spans="1:9" ht="12.75">
      <c r="A15" s="485" t="s">
        <v>628</v>
      </c>
      <c r="C15" s="79">
        <v>1.452</v>
      </c>
      <c r="D15" s="79">
        <v>44.40328124999998</v>
      </c>
      <c r="E15" s="78">
        <v>6.1875</v>
      </c>
      <c r="F15" s="112">
        <f t="shared" si="0"/>
        <v>5.54375</v>
      </c>
      <c r="G15" s="112">
        <v>4.9</v>
      </c>
      <c r="H15" s="113">
        <v>8.491855278425636</v>
      </c>
      <c r="I15" s="114"/>
    </row>
    <row r="16" spans="1:8" ht="12.75">
      <c r="A16" s="485" t="s">
        <v>629</v>
      </c>
      <c r="C16" s="79">
        <v>1.04</v>
      </c>
      <c r="D16" s="79">
        <v>21.280312499999997</v>
      </c>
      <c r="E16" s="78">
        <v>4.8225</v>
      </c>
      <c r="F16" s="112">
        <f t="shared" si="0"/>
        <v>4.86125</v>
      </c>
      <c r="G16" s="112">
        <v>4.9</v>
      </c>
      <c r="H16" s="113">
        <v>9.956560337958804</v>
      </c>
    </row>
    <row r="17" spans="1:8" ht="12.75">
      <c r="A17" s="485" t="s">
        <v>630</v>
      </c>
      <c r="C17" s="79">
        <v>2.48</v>
      </c>
      <c r="D17" s="79">
        <v>44.21937500000001</v>
      </c>
      <c r="E17" s="78">
        <v>3.71</v>
      </c>
      <c r="F17" s="112">
        <f t="shared" si="0"/>
        <v>4.305</v>
      </c>
      <c r="G17" s="112">
        <v>4.9</v>
      </c>
      <c r="H17" s="113">
        <v>10.343285084685125</v>
      </c>
    </row>
    <row r="18" spans="1:8" ht="12.75">
      <c r="A18" s="485" t="s">
        <v>631</v>
      </c>
      <c r="C18" s="79">
        <v>1.9</v>
      </c>
      <c r="D18" s="79">
        <v>40.912656250000005</v>
      </c>
      <c r="E18" s="78">
        <v>4.1875</v>
      </c>
      <c r="F18" s="112">
        <f t="shared" si="0"/>
        <v>4.54375</v>
      </c>
      <c r="G18" s="112">
        <v>4.9</v>
      </c>
      <c r="H18" s="113">
        <v>9.499130544895907</v>
      </c>
    </row>
    <row r="19" spans="1:8" ht="12.75">
      <c r="A19" s="485" t="s">
        <v>632</v>
      </c>
      <c r="C19" s="79">
        <v>1.56</v>
      </c>
      <c r="D19" s="79">
        <v>52.24625000000002</v>
      </c>
      <c r="E19" s="78">
        <v>5.4</v>
      </c>
      <c r="F19" s="112">
        <f t="shared" si="0"/>
        <v>5.15</v>
      </c>
      <c r="G19" s="112">
        <v>4.9</v>
      </c>
      <c r="H19" s="113">
        <v>7.950056789481841</v>
      </c>
    </row>
    <row r="20" spans="1:8" ht="12.75">
      <c r="A20" s="485" t="s">
        <v>633</v>
      </c>
      <c r="C20" s="79">
        <v>1.82</v>
      </c>
      <c r="D20" s="79">
        <v>37.980781250000014</v>
      </c>
      <c r="E20" s="78">
        <v>4.9925</v>
      </c>
      <c r="F20" s="112">
        <f t="shared" si="0"/>
        <v>4.94625</v>
      </c>
      <c r="G20" s="112">
        <v>4.9</v>
      </c>
      <c r="H20" s="113">
        <v>9.907262133732079</v>
      </c>
    </row>
    <row r="21" spans="1:8" ht="12.75">
      <c r="A21" s="485" t="s">
        <v>634</v>
      </c>
      <c r="C21" s="79">
        <v>1.38</v>
      </c>
      <c r="D21" s="79">
        <v>26.26062500000001</v>
      </c>
      <c r="E21" s="78">
        <v>4.775</v>
      </c>
      <c r="F21" s="112">
        <f t="shared" si="0"/>
        <v>4.8375</v>
      </c>
      <c r="G21" s="112">
        <v>4.9</v>
      </c>
      <c r="H21" s="113">
        <v>10.336414078156105</v>
      </c>
    </row>
    <row r="22" spans="1:8" ht="12.75">
      <c r="A22" s="485" t="s">
        <v>635</v>
      </c>
      <c r="C22" s="79">
        <v>1.6</v>
      </c>
      <c r="D22" s="79">
        <v>59.22265624999999</v>
      </c>
      <c r="E22" s="78">
        <v>9.2275</v>
      </c>
      <c r="F22" s="112">
        <f t="shared" si="0"/>
        <v>7.06375</v>
      </c>
      <c r="G22" s="112">
        <v>4.9</v>
      </c>
      <c r="H22" s="113">
        <v>8.488199959143452</v>
      </c>
    </row>
    <row r="23" spans="1:8" ht="12.75">
      <c r="A23" s="485" t="s">
        <v>636</v>
      </c>
      <c r="C23" s="79">
        <v>1.008</v>
      </c>
      <c r="D23" s="79">
        <v>23.647031249999998</v>
      </c>
      <c r="E23" s="78">
        <v>5.9325</v>
      </c>
      <c r="F23" s="112">
        <f t="shared" si="0"/>
        <v>5.41625</v>
      </c>
      <c r="G23" s="112">
        <v>4.9</v>
      </c>
      <c r="H23" s="113">
        <v>9.603429731865793</v>
      </c>
    </row>
    <row r="24" ht="12.75">
      <c r="E24" s="111"/>
    </row>
    <row r="25" spans="1:8" ht="12.75">
      <c r="A25" s="106" t="s">
        <v>24</v>
      </c>
      <c r="B25" s="106"/>
      <c r="C25" s="116">
        <f aca="true" t="shared" si="1" ref="C25:H25">AVERAGE(C9:C23)</f>
        <v>1.5728</v>
      </c>
      <c r="D25" s="116">
        <f t="shared" si="1"/>
        <v>38.27178124999999</v>
      </c>
      <c r="E25" s="107">
        <f t="shared" si="1"/>
        <v>5.342833333333334</v>
      </c>
      <c r="F25" s="107">
        <f t="shared" si="1"/>
        <v>5.121416666666667</v>
      </c>
      <c r="G25" s="107">
        <f t="shared" si="1"/>
        <v>4.9</v>
      </c>
      <c r="H25" s="107">
        <f t="shared" si="1"/>
        <v>9.404008672819925</v>
      </c>
    </row>
    <row r="26" spans="1:8" ht="12.75">
      <c r="A26" s="106" t="s">
        <v>25</v>
      </c>
      <c r="B26" s="106"/>
      <c r="C26" s="116">
        <f aca="true" t="shared" si="2" ref="C26:H26">MEDIAN(C9:C23)</f>
        <v>1.58</v>
      </c>
      <c r="D26" s="116">
        <f t="shared" si="2"/>
        <v>37.980781250000014</v>
      </c>
      <c r="E26" s="107">
        <f t="shared" si="2"/>
        <v>4.975</v>
      </c>
      <c r="F26" s="107">
        <f t="shared" si="2"/>
        <v>4.9375</v>
      </c>
      <c r="G26" s="107">
        <f t="shared" si="2"/>
        <v>4.9</v>
      </c>
      <c r="H26" s="107">
        <f t="shared" si="2"/>
        <v>9.603429731865793</v>
      </c>
    </row>
    <row r="27" spans="5:7" ht="12.75">
      <c r="E27" s="111"/>
      <c r="F27" s="111"/>
      <c r="G27" s="111"/>
    </row>
    <row r="28" spans="1:7" ht="14.25">
      <c r="A28" s="115" t="s">
        <v>773</v>
      </c>
      <c r="E28" s="111"/>
      <c r="F28" s="111"/>
      <c r="G28" s="111"/>
    </row>
    <row r="29" spans="1:7" ht="14.25">
      <c r="A29" s="104" t="s">
        <v>774</v>
      </c>
      <c r="C29" s="111"/>
      <c r="D29" s="111"/>
      <c r="E29" s="111"/>
      <c r="F29" s="111"/>
      <c r="G29" s="111"/>
    </row>
    <row r="30" spans="3:7" ht="12.75">
      <c r="C30" s="111"/>
      <c r="D30" s="111"/>
      <c r="E30" s="111"/>
      <c r="F30" s="111"/>
      <c r="G30" s="111"/>
    </row>
    <row r="31" spans="1:7" ht="12.75">
      <c r="A31" s="52" t="s">
        <v>720</v>
      </c>
      <c r="C31" s="111"/>
      <c r="D31" s="111"/>
      <c r="E31" s="111"/>
      <c r="F31" s="111"/>
      <c r="G31" s="111"/>
    </row>
    <row r="32" spans="1:7" ht="12.75">
      <c r="A32" s="104" t="s">
        <v>721</v>
      </c>
      <c r="C32" s="111"/>
      <c r="D32" s="111"/>
      <c r="E32" s="111"/>
      <c r="F32" s="111"/>
      <c r="G32" s="111"/>
    </row>
    <row r="33" spans="1:8" ht="12.75">
      <c r="A33" s="104" t="s">
        <v>9</v>
      </c>
      <c r="C33" s="111"/>
      <c r="D33" s="111"/>
      <c r="E33" s="111"/>
      <c r="F33" s="111"/>
      <c r="G33" s="111"/>
      <c r="H33" s="117" t="s">
        <v>9</v>
      </c>
    </row>
    <row r="34" spans="3:7" ht="12.75">
      <c r="C34" s="111"/>
      <c r="D34" s="111"/>
      <c r="E34" s="111"/>
      <c r="F34" s="111"/>
      <c r="G34" s="111"/>
    </row>
    <row r="35" spans="3:7" ht="12.75">
      <c r="C35" s="111"/>
      <c r="D35" s="111"/>
      <c r="E35" s="111"/>
      <c r="F35" s="111"/>
      <c r="G35" s="111"/>
    </row>
    <row r="36" spans="3:8" ht="12.75">
      <c r="C36" s="111"/>
      <c r="D36" s="111"/>
      <c r="E36" s="111"/>
      <c r="F36" s="111"/>
      <c r="G36" s="111"/>
      <c r="H36" s="117"/>
    </row>
    <row r="37" spans="3:7" ht="12.75">
      <c r="C37" s="111"/>
      <c r="D37" s="111"/>
      <c r="E37" s="111"/>
      <c r="F37" s="111"/>
      <c r="G37" s="111"/>
    </row>
    <row r="38" spans="3:7" ht="12.75">
      <c r="C38" s="111"/>
      <c r="D38" s="111"/>
      <c r="E38" s="111"/>
      <c r="F38" s="111"/>
      <c r="G38" s="111"/>
    </row>
    <row r="39" spans="3:7" ht="12.75">
      <c r="C39" s="111"/>
      <c r="D39" s="111"/>
      <c r="E39" s="111"/>
      <c r="F39" s="111"/>
      <c r="G39" s="111"/>
    </row>
    <row r="40" spans="3:7" ht="12.75">
      <c r="C40" s="180"/>
      <c r="D40" s="111"/>
      <c r="E40" s="111"/>
      <c r="F40" s="111"/>
      <c r="G40" s="111"/>
    </row>
    <row r="41" spans="3:7" ht="12.75">
      <c r="C41" s="111"/>
      <c r="D41" s="118"/>
      <c r="E41" s="118"/>
      <c r="F41" s="118"/>
      <c r="G41" s="118"/>
    </row>
    <row r="42" spans="3:7" ht="12.75">
      <c r="C42" s="111"/>
      <c r="D42" s="111"/>
      <c r="E42" s="111"/>
      <c r="F42" s="111"/>
      <c r="G42" s="111"/>
    </row>
    <row r="43" spans="3:7" ht="12.75">
      <c r="C43" s="111"/>
      <c r="D43" s="111"/>
      <c r="E43" s="111"/>
      <c r="F43" s="111"/>
      <c r="G43" s="111"/>
    </row>
    <row r="44" spans="3:7" ht="12.75">
      <c r="C44" s="111"/>
      <c r="D44" s="111"/>
      <c r="E44" s="111"/>
      <c r="F44" s="111"/>
      <c r="G44" s="111"/>
    </row>
    <row r="45" spans="3:7" ht="12.75">
      <c r="C45" s="111"/>
      <c r="D45" s="111"/>
      <c r="E45" s="111"/>
      <c r="F45" s="111"/>
      <c r="G45" s="111"/>
    </row>
    <row r="46" spans="3:7" ht="12.75">
      <c r="C46" s="111"/>
      <c r="D46" s="111"/>
      <c r="E46" s="111"/>
      <c r="F46" s="111"/>
      <c r="G46" s="111"/>
    </row>
    <row r="47" spans="3:7" ht="12.75">
      <c r="C47" s="111"/>
      <c r="D47" s="111"/>
      <c r="E47" s="111"/>
      <c r="F47" s="111"/>
      <c r="G47" s="111"/>
    </row>
    <row r="48" spans="3:7" ht="12.75">
      <c r="C48" s="111"/>
      <c r="D48" s="111"/>
      <c r="E48" s="111"/>
      <c r="F48" s="111"/>
      <c r="G48" s="111"/>
    </row>
    <row r="49" spans="3:7" ht="12.75">
      <c r="C49" s="111"/>
      <c r="D49" s="111"/>
      <c r="E49" s="111"/>
      <c r="F49" s="111"/>
      <c r="G49" s="111"/>
    </row>
    <row r="50" spans="3:7" ht="12.75">
      <c r="C50" s="111"/>
      <c r="D50" s="111"/>
      <c r="E50" s="111"/>
      <c r="F50" s="111"/>
      <c r="G50" s="111"/>
    </row>
    <row r="51" spans="3:7" ht="12.75">
      <c r="C51" s="111"/>
      <c r="D51" s="111"/>
      <c r="E51" s="111"/>
      <c r="F51" s="111"/>
      <c r="G51" s="111"/>
    </row>
    <row r="52" spans="3:14" ht="12.75">
      <c r="C52" s="111"/>
      <c r="D52" s="111"/>
      <c r="E52" s="111"/>
      <c r="F52" s="111"/>
      <c r="G52" s="111"/>
      <c r="N52" s="105"/>
    </row>
    <row r="53" spans="3:7" ht="12.75">
      <c r="C53" s="111"/>
      <c r="D53" s="111"/>
      <c r="E53" s="111"/>
      <c r="F53" s="111"/>
      <c r="G53" s="111"/>
    </row>
    <row r="54" spans="3:7" ht="12.75">
      <c r="C54" s="111"/>
      <c r="D54" s="111"/>
      <c r="E54" s="111"/>
      <c r="F54" s="111"/>
      <c r="G54" s="111"/>
    </row>
    <row r="55" spans="3:7" ht="12.75">
      <c r="C55" s="111"/>
      <c r="D55" s="111"/>
      <c r="E55" s="111"/>
      <c r="F55" s="111"/>
      <c r="G55" s="111"/>
    </row>
    <row r="56" spans="3:7" ht="12.75">
      <c r="C56" s="111"/>
      <c r="D56" s="111"/>
      <c r="E56" s="111"/>
      <c r="F56" s="111"/>
      <c r="G56" s="111"/>
    </row>
    <row r="57" spans="3:7" ht="12.75">
      <c r="C57" s="111"/>
      <c r="D57" s="111"/>
      <c r="E57" s="111"/>
      <c r="F57" s="111"/>
      <c r="G57" s="111"/>
    </row>
    <row r="58" spans="3:7" ht="12.75">
      <c r="C58" s="111"/>
      <c r="D58" s="111"/>
      <c r="E58" s="111"/>
      <c r="F58" s="111"/>
      <c r="G58" s="111"/>
    </row>
    <row r="59" spans="3:7" ht="12.75">
      <c r="C59" s="111"/>
      <c r="D59" s="111"/>
      <c r="E59" s="111"/>
      <c r="F59" s="111"/>
      <c r="G59" s="111"/>
    </row>
    <row r="60" spans="3:7" ht="12.75">
      <c r="C60" s="111"/>
      <c r="D60" s="111"/>
      <c r="E60" s="111"/>
      <c r="F60" s="111"/>
      <c r="G60" s="111"/>
    </row>
    <row r="61" spans="3:7" ht="12.75">
      <c r="C61" s="111"/>
      <c r="D61" s="111"/>
      <c r="E61" s="111"/>
      <c r="F61" s="111"/>
      <c r="G61" s="111"/>
    </row>
    <row r="62" spans="3:7" ht="12.75">
      <c r="C62" s="111"/>
      <c r="D62" s="111"/>
      <c r="E62" s="111"/>
      <c r="F62" s="111"/>
      <c r="G62" s="111"/>
    </row>
    <row r="63" spans="3:7" ht="12.75">
      <c r="C63" s="111"/>
      <c r="D63" s="111"/>
      <c r="E63" s="111"/>
      <c r="F63" s="111"/>
      <c r="G63" s="111"/>
    </row>
    <row r="64" spans="3:7" ht="12.75">
      <c r="C64" s="111"/>
      <c r="D64" s="111"/>
      <c r="E64" s="111"/>
      <c r="F64" s="111"/>
      <c r="G64" s="111"/>
    </row>
    <row r="65" spans="3:7" ht="12.75">
      <c r="C65" s="111"/>
      <c r="D65" s="111"/>
      <c r="E65" s="111"/>
      <c r="F65" s="111"/>
      <c r="G65" s="111"/>
    </row>
    <row r="66" spans="3:7" ht="12.75">
      <c r="C66" s="111"/>
      <c r="D66" s="111"/>
      <c r="E66" s="111"/>
      <c r="F66" s="111"/>
      <c r="G66" s="111"/>
    </row>
    <row r="67" spans="3:7" ht="12.75">
      <c r="C67" s="111"/>
      <c r="D67" s="111"/>
      <c r="E67" s="111"/>
      <c r="F67" s="111"/>
      <c r="G67" s="111"/>
    </row>
    <row r="68" spans="3:7" ht="12.75">
      <c r="C68" s="111"/>
      <c r="D68" s="111"/>
      <c r="E68" s="111"/>
      <c r="F68" s="111"/>
      <c r="G68" s="111"/>
    </row>
    <row r="69" spans="3:7" ht="12.75">
      <c r="C69" s="111"/>
      <c r="D69" s="111"/>
      <c r="E69" s="111"/>
      <c r="F69" s="111"/>
      <c r="G69" s="111"/>
    </row>
    <row r="70" spans="3:7" ht="12.75">
      <c r="C70" s="111"/>
      <c r="D70" s="111"/>
      <c r="E70" s="111"/>
      <c r="F70" s="111"/>
      <c r="G70" s="111"/>
    </row>
    <row r="71" spans="3:7" ht="12.75">
      <c r="C71" s="111"/>
      <c r="D71" s="111"/>
      <c r="E71" s="111"/>
      <c r="F71" s="111"/>
      <c r="G71" s="111"/>
    </row>
    <row r="72" spans="3:7" ht="12.75">
      <c r="C72" s="111"/>
      <c r="D72" s="111"/>
      <c r="E72" s="111"/>
      <c r="F72" s="111"/>
      <c r="G72" s="111"/>
    </row>
    <row r="73" spans="3:7" ht="12.75">
      <c r="C73" s="111"/>
      <c r="D73" s="111"/>
      <c r="E73" s="111"/>
      <c r="F73" s="111"/>
      <c r="G73" s="111"/>
    </row>
    <row r="74" spans="3:7" ht="12.75">
      <c r="C74" s="111"/>
      <c r="D74" s="111"/>
      <c r="E74" s="111"/>
      <c r="F74" s="111"/>
      <c r="G74" s="111"/>
    </row>
  </sheetData>
  <sheetProtection/>
  <mergeCells count="3">
    <mergeCell ref="A1:H1"/>
    <mergeCell ref="A2:H2"/>
    <mergeCell ref="E5:G5"/>
  </mergeCells>
  <printOptions/>
  <pageMargins left="0.7" right="0.7" top="0.75" bottom="0.75" header="0.3" footer="0.3"/>
  <pageSetup fitToHeight="1" fitToWidth="1" horizontalDpi="600" verticalDpi="600" orientation="landscape" scale="84" r:id="rId1"/>
  <headerFooter>
    <oddHeader>&amp;R&amp;"Arial,Bold"&amp;A</oddHeader>
  </headerFooter>
</worksheet>
</file>

<file path=xl/worksheets/sheet32.xml><?xml version="1.0" encoding="utf-8"?>
<worksheet xmlns="http://schemas.openxmlformats.org/spreadsheetml/2006/main" xmlns:r="http://schemas.openxmlformats.org/officeDocument/2006/relationships">
  <sheetPr>
    <pageSetUpPr fitToPage="1"/>
  </sheetPr>
  <dimension ref="A1:R64"/>
  <sheetViews>
    <sheetView zoomScalePageLayoutView="0" workbookViewId="0" topLeftCell="A1">
      <selection activeCell="A1" sqref="A1:H1"/>
    </sheetView>
  </sheetViews>
  <sheetFormatPr defaultColWidth="9.140625" defaultRowHeight="15"/>
  <cols>
    <col min="1" max="1" width="33.421875" style="52" customWidth="1"/>
    <col min="2" max="2" width="16.140625" style="87" customWidth="1"/>
    <col min="3" max="3" width="21.8515625" style="77" customWidth="1"/>
    <col min="4" max="4" width="20.421875" style="52" customWidth="1"/>
    <col min="5" max="7" width="16.28125" style="87" customWidth="1"/>
    <col min="8" max="8" width="11.421875" style="54" customWidth="1"/>
    <col min="9" max="16384" width="9.140625" style="87" customWidth="1"/>
  </cols>
  <sheetData>
    <row r="1" spans="1:18" s="52" customFormat="1" ht="12.75">
      <c r="A1" s="569" t="s">
        <v>590</v>
      </c>
      <c r="B1" s="569"/>
      <c r="C1" s="569"/>
      <c r="D1" s="569"/>
      <c r="E1" s="569"/>
      <c r="F1" s="569"/>
      <c r="G1" s="569"/>
      <c r="H1" s="569"/>
      <c r="I1" s="39"/>
      <c r="J1" s="39"/>
      <c r="K1" s="39"/>
      <c r="L1" s="39"/>
      <c r="M1" s="39"/>
      <c r="N1" s="39"/>
      <c r="O1" s="39"/>
      <c r="P1" s="39"/>
      <c r="Q1" s="39"/>
      <c r="R1" s="39"/>
    </row>
    <row r="2" spans="1:8" s="52" customFormat="1" ht="12.75">
      <c r="A2" s="557" t="s">
        <v>56</v>
      </c>
      <c r="B2" s="557"/>
      <c r="C2" s="557"/>
      <c r="D2" s="557"/>
      <c r="E2" s="557"/>
      <c r="F2" s="557"/>
      <c r="G2" s="557"/>
      <c r="H2" s="557"/>
    </row>
    <row r="3" spans="1:8" s="52" customFormat="1" ht="12.75">
      <c r="A3" s="71"/>
      <c r="B3" s="71"/>
      <c r="C3" s="71"/>
      <c r="D3" s="71"/>
      <c r="E3" s="71"/>
      <c r="F3" s="71"/>
      <c r="G3" s="71"/>
      <c r="H3" s="71"/>
    </row>
    <row r="4" spans="2:8" s="59" customFormat="1" ht="16.5" customHeight="1">
      <c r="B4" s="163"/>
      <c r="C4" s="162"/>
      <c r="D4" s="164"/>
      <c r="E4" s="467"/>
      <c r="F4" s="467"/>
      <c r="G4" s="467"/>
      <c r="H4" s="163"/>
    </row>
    <row r="5" spans="1:8" s="59" customFormat="1" ht="54.75" customHeight="1">
      <c r="A5" s="73" t="s">
        <v>57</v>
      </c>
      <c r="B5" s="157" t="s">
        <v>118</v>
      </c>
      <c r="C5" s="158" t="s">
        <v>484</v>
      </c>
      <c r="D5" s="159" t="s">
        <v>257</v>
      </c>
      <c r="E5" s="157" t="s">
        <v>608</v>
      </c>
      <c r="F5" s="157" t="s">
        <v>506</v>
      </c>
      <c r="G5" s="157" t="s">
        <v>591</v>
      </c>
      <c r="H5" s="157" t="s">
        <v>119</v>
      </c>
    </row>
    <row r="6" spans="1:8" s="52" customFormat="1" ht="12.75">
      <c r="A6" s="74"/>
      <c r="B6" s="75" t="s">
        <v>58</v>
      </c>
      <c r="C6" s="75" t="s">
        <v>59</v>
      </c>
      <c r="D6" s="76" t="s">
        <v>60</v>
      </c>
      <c r="E6" s="75" t="s">
        <v>61</v>
      </c>
      <c r="F6" s="75" t="s">
        <v>62</v>
      </c>
      <c r="G6" s="75" t="s">
        <v>64</v>
      </c>
      <c r="H6" s="75" t="s">
        <v>65</v>
      </c>
    </row>
    <row r="7" spans="1:8" s="52" customFormat="1" ht="12.75">
      <c r="A7" s="47" t="s">
        <v>9</v>
      </c>
      <c r="C7" s="77"/>
      <c r="D7" s="78"/>
      <c r="E7" s="78"/>
      <c r="F7" s="78"/>
      <c r="G7" s="78"/>
      <c r="H7" s="54"/>
    </row>
    <row r="8" spans="1:16" s="52" customFormat="1" ht="12.75">
      <c r="A8" s="142" t="s">
        <v>597</v>
      </c>
      <c r="B8" s="79">
        <f>0.378*4</f>
        <v>1.512</v>
      </c>
      <c r="C8" s="79">
        <v>50.8279365079365</v>
      </c>
      <c r="D8" s="78">
        <f>(B8/C8)*(1+G8/100)*100</f>
        <v>2.9806915332150803</v>
      </c>
      <c r="E8" s="78">
        <v>-2.6</v>
      </c>
      <c r="F8" s="78">
        <v>3</v>
      </c>
      <c r="G8" s="78">
        <f>AVERAGE(E8:F8)</f>
        <v>0.19999999999999996</v>
      </c>
      <c r="H8" s="78">
        <f>D8+G8</f>
        <v>3.1806915332150805</v>
      </c>
      <c r="I8" s="80"/>
      <c r="J8" s="78"/>
      <c r="M8" s="466"/>
      <c r="P8" s="466"/>
    </row>
    <row r="9" spans="1:16" s="52" customFormat="1" ht="12.75">
      <c r="A9" s="121" t="s">
        <v>134</v>
      </c>
      <c r="B9" s="79">
        <f>0.325*4</f>
        <v>1.3</v>
      </c>
      <c r="C9" s="79">
        <v>30.959682539682525</v>
      </c>
      <c r="D9" s="78">
        <f>(B9/C9)*(1+G9/100)*100</f>
        <v>4.450950032300075</v>
      </c>
      <c r="E9" s="78">
        <v>5</v>
      </c>
      <c r="F9" s="78">
        <v>7</v>
      </c>
      <c r="G9" s="78">
        <f>AVERAGE(E9:F9)</f>
        <v>6</v>
      </c>
      <c r="H9" s="78">
        <f>D9+G9</f>
        <v>10.450950032300074</v>
      </c>
      <c r="I9" s="80"/>
      <c r="J9" s="78"/>
      <c r="M9" s="466"/>
      <c r="P9" s="466"/>
    </row>
    <row r="10" spans="1:16" s="52" customFormat="1" ht="12.75">
      <c r="A10" s="142" t="s">
        <v>135</v>
      </c>
      <c r="B10" s="79">
        <f>0.425*4</f>
        <v>1.7</v>
      </c>
      <c r="C10" s="79">
        <v>55.87222222222224</v>
      </c>
      <c r="D10" s="78">
        <f>(B10/C10)*(1+G10/100)*100</f>
        <v>3.306865964005169</v>
      </c>
      <c r="E10" s="78">
        <v>8.15</v>
      </c>
      <c r="F10" s="78">
        <v>9.217</v>
      </c>
      <c r="G10" s="78">
        <f>AVERAGE(E10:F10)</f>
        <v>8.6835</v>
      </c>
      <c r="H10" s="78">
        <f>D10+G10</f>
        <v>11.99036596400517</v>
      </c>
      <c r="I10" s="80"/>
      <c r="J10" s="78"/>
      <c r="M10" s="466"/>
      <c r="P10" s="466"/>
    </row>
    <row r="11" spans="1:16" s="52" customFormat="1" ht="12.75">
      <c r="A11" s="121" t="s">
        <v>136</v>
      </c>
      <c r="B11" s="79">
        <f>0.28*4</f>
        <v>1.12</v>
      </c>
      <c r="C11" s="79">
        <v>32.622698412698405</v>
      </c>
      <c r="D11" s="78">
        <f>(B11/C11)*(1+G11/100)*100</f>
        <v>3.6941150138913907</v>
      </c>
      <c r="E11" s="78">
        <v>7.2</v>
      </c>
      <c r="F11" s="78">
        <v>8</v>
      </c>
      <c r="G11" s="78">
        <f>AVERAGE(E11:F11)</f>
        <v>7.6</v>
      </c>
      <c r="H11" s="78">
        <f>D11+G11</f>
        <v>11.29411501389139</v>
      </c>
      <c r="I11" s="80"/>
      <c r="J11" s="78"/>
      <c r="M11" s="466"/>
      <c r="P11" s="466"/>
    </row>
    <row r="12" spans="1:16" s="52" customFormat="1" ht="12.75">
      <c r="A12" s="142" t="s">
        <v>561</v>
      </c>
      <c r="B12" s="79">
        <f>0.4*4</f>
        <v>1.6</v>
      </c>
      <c r="C12" s="79">
        <v>37.598888888888894</v>
      </c>
      <c r="D12" s="78">
        <f>(B12/C12)*(1+G12/100)*100</f>
        <v>4.510771594905287</v>
      </c>
      <c r="E12" s="78">
        <v>6</v>
      </c>
      <c r="F12" s="78">
        <v>6</v>
      </c>
      <c r="G12" s="78">
        <f>AVERAGE(E12:F12)</f>
        <v>6</v>
      </c>
      <c r="H12" s="78">
        <f>D12+G12</f>
        <v>10.510771594905286</v>
      </c>
      <c r="I12" s="80"/>
      <c r="J12" s="78"/>
      <c r="M12" s="466"/>
      <c r="P12" s="466"/>
    </row>
    <row r="13" spans="2:10" s="52" customFormat="1" ht="12.75">
      <c r="B13" s="79"/>
      <c r="C13" s="79"/>
      <c r="D13" s="78"/>
      <c r="E13" s="78"/>
      <c r="F13" s="78"/>
      <c r="G13" s="78"/>
      <c r="H13" s="78"/>
      <c r="I13" s="59"/>
      <c r="J13" s="59"/>
    </row>
    <row r="14" spans="1:16" s="59" customFormat="1" ht="12.75">
      <c r="A14" s="59" t="s">
        <v>24</v>
      </c>
      <c r="B14" s="81">
        <f aca="true" t="shared" si="0" ref="B14:H14">AVERAGE(B8:B12)</f>
        <v>1.4464000000000001</v>
      </c>
      <c r="C14" s="81">
        <f t="shared" si="0"/>
        <v>41.57628571428571</v>
      </c>
      <c r="D14" s="82">
        <f t="shared" si="0"/>
        <v>3.788678827663401</v>
      </c>
      <c r="E14" s="82">
        <f t="shared" si="0"/>
        <v>4.75</v>
      </c>
      <c r="F14" s="82">
        <f t="shared" si="0"/>
        <v>6.6434</v>
      </c>
      <c r="G14" s="82">
        <f t="shared" si="0"/>
        <v>5.6967</v>
      </c>
      <c r="H14" s="82">
        <f t="shared" si="0"/>
        <v>9.4853788276634</v>
      </c>
      <c r="P14" s="468"/>
    </row>
    <row r="15" spans="1:16" s="59" customFormat="1" ht="12.75">
      <c r="A15" s="59" t="s">
        <v>25</v>
      </c>
      <c r="B15" s="81">
        <f aca="true" t="shared" si="1" ref="B15:H15">MEDIAN(B8:B12)</f>
        <v>1.512</v>
      </c>
      <c r="C15" s="81">
        <f t="shared" si="1"/>
        <v>37.598888888888894</v>
      </c>
      <c r="D15" s="82">
        <f t="shared" si="1"/>
        <v>3.6941150138913907</v>
      </c>
      <c r="E15" s="82">
        <f t="shared" si="1"/>
        <v>6</v>
      </c>
      <c r="F15" s="82">
        <f t="shared" si="1"/>
        <v>7</v>
      </c>
      <c r="G15" s="82">
        <f t="shared" si="1"/>
        <v>6</v>
      </c>
      <c r="H15" s="82">
        <f t="shared" si="1"/>
        <v>10.510771594905286</v>
      </c>
      <c r="I15" s="52"/>
      <c r="J15" s="52"/>
      <c r="P15" s="468"/>
    </row>
    <row r="16" spans="1:8" s="52" customFormat="1" ht="12.75">
      <c r="A16" s="59"/>
      <c r="B16" s="69"/>
      <c r="C16" s="69"/>
      <c r="D16" s="83"/>
      <c r="E16" s="69"/>
      <c r="F16" s="69"/>
      <c r="G16" s="69"/>
      <c r="H16" s="83"/>
    </row>
    <row r="17" spans="1:8" s="52" customFormat="1" ht="14.25">
      <c r="A17" s="84" t="s">
        <v>592</v>
      </c>
      <c r="B17" s="85"/>
      <c r="C17" s="78"/>
      <c r="D17" s="78"/>
      <c r="E17" s="78"/>
      <c r="F17" s="78"/>
      <c r="G17" s="78"/>
      <c r="H17" s="78"/>
    </row>
    <row r="18" spans="1:8" s="52" customFormat="1" ht="14.25">
      <c r="A18" s="84" t="s">
        <v>593</v>
      </c>
      <c r="B18" s="85"/>
      <c r="C18" s="78"/>
      <c r="D18" s="78"/>
      <c r="E18" s="78"/>
      <c r="F18" s="78"/>
      <c r="G18" s="78"/>
      <c r="H18" s="54"/>
    </row>
    <row r="19" spans="2:8" s="52" customFormat="1" ht="12.75">
      <c r="B19" s="86"/>
      <c r="C19" s="78"/>
      <c r="D19" s="78"/>
      <c r="E19" s="78"/>
      <c r="F19" s="78"/>
      <c r="G19" s="78"/>
      <c r="H19" s="54"/>
    </row>
    <row r="20" spans="1:10" s="52" customFormat="1" ht="12.75">
      <c r="A20" s="56" t="s">
        <v>596</v>
      </c>
      <c r="B20" s="41"/>
      <c r="C20" s="78"/>
      <c r="D20" s="78"/>
      <c r="E20" s="78"/>
      <c r="F20" s="78"/>
      <c r="G20" s="78"/>
      <c r="H20" s="54"/>
      <c r="I20" s="87"/>
      <c r="J20" s="87"/>
    </row>
    <row r="21" spans="2:7" ht="12.75">
      <c r="B21" s="88"/>
      <c r="C21" s="89"/>
      <c r="D21" s="78"/>
      <c r="E21" s="89"/>
      <c r="F21" s="89"/>
      <c r="G21" s="89"/>
    </row>
    <row r="22" spans="2:7" ht="12.75">
      <c r="B22" s="88"/>
      <c r="C22" s="90"/>
      <c r="D22" s="85"/>
      <c r="E22" s="90"/>
      <c r="F22" s="90"/>
      <c r="G22" s="90"/>
    </row>
    <row r="23" spans="1:18" s="54" customFormat="1" ht="12.75">
      <c r="A23" s="52" t="s">
        <v>9</v>
      </c>
      <c r="B23" s="89"/>
      <c r="C23" s="89"/>
      <c r="D23" s="78"/>
      <c r="E23" s="89"/>
      <c r="F23" s="89"/>
      <c r="G23" s="89"/>
      <c r="I23" s="87"/>
      <c r="J23" s="87"/>
      <c r="K23" s="87"/>
      <c r="L23" s="87"/>
      <c r="M23" s="87"/>
      <c r="N23" s="87"/>
      <c r="O23" s="87"/>
      <c r="P23" s="87"/>
      <c r="Q23" s="87"/>
      <c r="R23" s="87"/>
    </row>
    <row r="24" spans="1:18" s="54" customFormat="1" ht="12.75">
      <c r="A24" s="52"/>
      <c r="B24" s="89"/>
      <c r="C24" s="89"/>
      <c r="D24" s="78"/>
      <c r="E24" s="89"/>
      <c r="F24" s="157"/>
      <c r="G24" s="89"/>
      <c r="I24" s="87"/>
      <c r="J24" s="87"/>
      <c r="K24" s="87"/>
      <c r="L24" s="87"/>
      <c r="M24" s="87"/>
      <c r="N24" s="87"/>
      <c r="O24" s="87"/>
      <c r="P24" s="87"/>
      <c r="Q24" s="87"/>
      <c r="R24" s="87"/>
    </row>
    <row r="25" spans="1:18" s="54" customFormat="1" ht="12.75">
      <c r="A25" s="52"/>
      <c r="B25" s="89"/>
      <c r="C25" s="89"/>
      <c r="D25" s="78"/>
      <c r="E25" s="89"/>
      <c r="F25" s="89"/>
      <c r="G25" s="89"/>
      <c r="I25" s="87"/>
      <c r="J25" s="87"/>
      <c r="K25" s="87"/>
      <c r="L25" s="87"/>
      <c r="M25" s="87"/>
      <c r="N25" s="87"/>
      <c r="O25" s="87"/>
      <c r="P25" s="87"/>
      <c r="Q25" s="87"/>
      <c r="R25" s="87"/>
    </row>
    <row r="26" spans="1:18" s="54" customFormat="1" ht="12.75">
      <c r="A26" s="52"/>
      <c r="B26" s="89"/>
      <c r="C26" s="89"/>
      <c r="D26" s="78"/>
      <c r="E26" s="89"/>
      <c r="F26" s="89"/>
      <c r="G26" s="89"/>
      <c r="I26" s="87"/>
      <c r="J26" s="87"/>
      <c r="K26" s="87"/>
      <c r="L26" s="87"/>
      <c r="M26" s="87"/>
      <c r="N26" s="87"/>
      <c r="O26" s="87"/>
      <c r="P26" s="87"/>
      <c r="Q26" s="87"/>
      <c r="R26" s="87"/>
    </row>
    <row r="27" spans="1:18" s="54" customFormat="1" ht="12.75">
      <c r="A27" s="52"/>
      <c r="B27" s="89"/>
      <c r="C27" s="89"/>
      <c r="D27" s="78"/>
      <c r="E27" s="89"/>
      <c r="F27" s="89"/>
      <c r="G27" s="89"/>
      <c r="I27" s="87"/>
      <c r="J27" s="87"/>
      <c r="K27" s="87"/>
      <c r="L27" s="87"/>
      <c r="M27" s="87"/>
      <c r="N27" s="87"/>
      <c r="O27" s="87"/>
      <c r="P27" s="87"/>
      <c r="Q27" s="87"/>
      <c r="R27" s="87"/>
    </row>
    <row r="28" spans="1:18" s="54" customFormat="1" ht="12.75">
      <c r="A28" s="52"/>
      <c r="B28" s="89"/>
      <c r="C28" s="89"/>
      <c r="D28" s="78"/>
      <c r="E28" s="89"/>
      <c r="F28" s="89"/>
      <c r="G28" s="89"/>
      <c r="I28" s="87"/>
      <c r="J28" s="87"/>
      <c r="K28" s="87"/>
      <c r="L28" s="87"/>
      <c r="M28" s="87"/>
      <c r="N28" s="87"/>
      <c r="O28" s="87"/>
      <c r="P28" s="87"/>
      <c r="Q28" s="87"/>
      <c r="R28" s="87"/>
    </row>
    <row r="29" spans="1:18" s="54" customFormat="1" ht="12.75">
      <c r="A29" s="52"/>
      <c r="B29" s="89"/>
      <c r="C29" s="89"/>
      <c r="D29" s="78"/>
      <c r="E29" s="89"/>
      <c r="F29" s="89"/>
      <c r="G29" s="89"/>
      <c r="I29" s="87"/>
      <c r="J29" s="87"/>
      <c r="K29" s="87"/>
      <c r="L29" s="87"/>
      <c r="M29" s="87"/>
      <c r="N29" s="87"/>
      <c r="O29" s="87"/>
      <c r="P29" s="87"/>
      <c r="Q29" s="87"/>
      <c r="R29" s="87"/>
    </row>
    <row r="30" spans="1:18" s="54" customFormat="1" ht="12.75">
      <c r="A30" s="52"/>
      <c r="B30" s="89"/>
      <c r="C30" s="89"/>
      <c r="D30" s="78"/>
      <c r="E30" s="89"/>
      <c r="F30" s="89"/>
      <c r="G30" s="89"/>
      <c r="I30" s="87"/>
      <c r="J30" s="87"/>
      <c r="K30" s="87"/>
      <c r="L30" s="87"/>
      <c r="M30" s="87"/>
      <c r="N30" s="87"/>
      <c r="O30" s="87"/>
      <c r="P30" s="87"/>
      <c r="Q30" s="87"/>
      <c r="R30" s="87"/>
    </row>
    <row r="31" spans="1:18" s="54" customFormat="1" ht="12.75">
      <c r="A31" s="52"/>
      <c r="B31" s="89"/>
      <c r="C31" s="89"/>
      <c r="D31" s="78"/>
      <c r="E31" s="89"/>
      <c r="F31" s="89"/>
      <c r="G31" s="89"/>
      <c r="I31" s="87"/>
      <c r="J31" s="87"/>
      <c r="K31" s="87"/>
      <c r="L31" s="87"/>
      <c r="M31" s="87"/>
      <c r="N31" s="87"/>
      <c r="O31" s="87"/>
      <c r="P31" s="87"/>
      <c r="Q31" s="87"/>
      <c r="R31" s="87"/>
    </row>
    <row r="32" spans="1:18" s="54" customFormat="1" ht="12.75">
      <c r="A32" s="52"/>
      <c r="B32" s="89"/>
      <c r="C32" s="89"/>
      <c r="D32" s="78"/>
      <c r="E32" s="89"/>
      <c r="F32" s="89"/>
      <c r="G32" s="89"/>
      <c r="I32" s="87"/>
      <c r="J32" s="87"/>
      <c r="K32" s="87"/>
      <c r="L32" s="87"/>
      <c r="M32" s="87"/>
      <c r="N32" s="87"/>
      <c r="O32" s="87"/>
      <c r="P32" s="87"/>
      <c r="Q32" s="87"/>
      <c r="R32" s="87"/>
    </row>
    <row r="33" spans="1:18" s="54" customFormat="1" ht="12.75">
      <c r="A33" s="52"/>
      <c r="B33" s="89"/>
      <c r="C33" s="89"/>
      <c r="D33" s="78"/>
      <c r="E33" s="89"/>
      <c r="F33" s="89"/>
      <c r="G33" s="89"/>
      <c r="I33" s="87"/>
      <c r="J33" s="87"/>
      <c r="K33" s="87"/>
      <c r="L33" s="87"/>
      <c r="M33" s="87"/>
      <c r="N33" s="87"/>
      <c r="O33" s="87"/>
      <c r="P33" s="87"/>
      <c r="Q33" s="87"/>
      <c r="R33" s="87"/>
    </row>
    <row r="34" spans="1:18" s="54" customFormat="1" ht="12.75">
      <c r="A34" s="52"/>
      <c r="B34" s="89"/>
      <c r="C34" s="89"/>
      <c r="D34" s="78"/>
      <c r="E34" s="89"/>
      <c r="F34" s="89"/>
      <c r="G34" s="89"/>
      <c r="I34" s="87"/>
      <c r="J34" s="87"/>
      <c r="K34" s="87"/>
      <c r="L34" s="87"/>
      <c r="M34" s="87"/>
      <c r="N34" s="87"/>
      <c r="O34" s="87"/>
      <c r="P34" s="87"/>
      <c r="Q34" s="87"/>
      <c r="R34" s="87"/>
    </row>
    <row r="35" spans="1:18" s="54" customFormat="1" ht="12.75">
      <c r="A35" s="52"/>
      <c r="B35" s="89"/>
      <c r="C35" s="89"/>
      <c r="D35" s="78"/>
      <c r="E35" s="89"/>
      <c r="F35" s="89"/>
      <c r="G35" s="89"/>
      <c r="I35" s="87"/>
      <c r="J35" s="87"/>
      <c r="K35" s="87"/>
      <c r="L35" s="87"/>
      <c r="M35" s="87"/>
      <c r="N35" s="87"/>
      <c r="O35" s="87"/>
      <c r="P35" s="87"/>
      <c r="Q35" s="87"/>
      <c r="R35" s="87"/>
    </row>
    <row r="36" spans="1:18" s="54" customFormat="1" ht="12.75">
      <c r="A36" s="52"/>
      <c r="B36" s="89"/>
      <c r="C36" s="89"/>
      <c r="D36" s="78"/>
      <c r="E36" s="89"/>
      <c r="F36" s="89"/>
      <c r="G36" s="89"/>
      <c r="I36" s="87"/>
      <c r="J36" s="87"/>
      <c r="K36" s="87"/>
      <c r="L36" s="87"/>
      <c r="M36" s="87"/>
      <c r="N36" s="87"/>
      <c r="O36" s="87"/>
      <c r="P36" s="87"/>
      <c r="Q36" s="87"/>
      <c r="R36" s="87"/>
    </row>
    <row r="37" spans="1:18" s="54" customFormat="1" ht="12.75">
      <c r="A37" s="52"/>
      <c r="B37" s="89"/>
      <c r="C37" s="89"/>
      <c r="D37" s="78"/>
      <c r="E37" s="89"/>
      <c r="F37" s="89"/>
      <c r="G37" s="89"/>
      <c r="I37" s="87"/>
      <c r="J37" s="87"/>
      <c r="K37" s="87"/>
      <c r="L37" s="87"/>
      <c r="M37" s="87"/>
      <c r="N37" s="87"/>
      <c r="O37" s="87"/>
      <c r="P37" s="87"/>
      <c r="Q37" s="87"/>
      <c r="R37" s="87"/>
    </row>
    <row r="38" spans="1:18" s="54" customFormat="1" ht="12.75">
      <c r="A38" s="52"/>
      <c r="B38" s="89"/>
      <c r="C38" s="89"/>
      <c r="D38" s="78"/>
      <c r="E38" s="89"/>
      <c r="F38" s="89"/>
      <c r="G38" s="89"/>
      <c r="I38" s="87"/>
      <c r="J38" s="87"/>
      <c r="K38" s="87"/>
      <c r="L38" s="87"/>
      <c r="M38" s="87"/>
      <c r="N38" s="87"/>
      <c r="O38" s="87"/>
      <c r="P38" s="87"/>
      <c r="Q38" s="87"/>
      <c r="R38" s="87"/>
    </row>
    <row r="39" spans="1:18" s="54" customFormat="1" ht="12.75">
      <c r="A39" s="52"/>
      <c r="B39" s="89"/>
      <c r="C39" s="89"/>
      <c r="D39" s="78"/>
      <c r="E39" s="89"/>
      <c r="F39" s="89"/>
      <c r="G39" s="89"/>
      <c r="I39" s="87"/>
      <c r="J39" s="87"/>
      <c r="K39" s="87"/>
      <c r="L39" s="87"/>
      <c r="M39" s="87"/>
      <c r="N39" s="87"/>
      <c r="O39" s="87"/>
      <c r="P39" s="87"/>
      <c r="Q39" s="87"/>
      <c r="R39" s="87"/>
    </row>
    <row r="40" spans="1:18" s="54" customFormat="1" ht="12.75">
      <c r="A40" s="52"/>
      <c r="B40" s="89"/>
      <c r="C40" s="89"/>
      <c r="D40" s="78"/>
      <c r="E40" s="89"/>
      <c r="F40" s="89"/>
      <c r="G40" s="89"/>
      <c r="I40" s="87"/>
      <c r="J40" s="87"/>
      <c r="K40" s="87"/>
      <c r="L40" s="87"/>
      <c r="M40" s="87"/>
      <c r="N40" s="87"/>
      <c r="O40" s="87"/>
      <c r="P40" s="87"/>
      <c r="Q40" s="87"/>
      <c r="R40" s="87"/>
    </row>
    <row r="41" spans="1:18" s="54" customFormat="1" ht="12.75">
      <c r="A41" s="52"/>
      <c r="B41" s="89"/>
      <c r="C41" s="89"/>
      <c r="D41" s="78"/>
      <c r="E41" s="89"/>
      <c r="F41" s="89"/>
      <c r="G41" s="89"/>
      <c r="I41" s="87"/>
      <c r="J41" s="87"/>
      <c r="K41" s="87"/>
      <c r="L41" s="87"/>
      <c r="M41" s="87"/>
      <c r="N41" s="87"/>
      <c r="O41" s="87"/>
      <c r="P41" s="87"/>
      <c r="Q41" s="87"/>
      <c r="R41" s="87"/>
    </row>
    <row r="42" spans="1:18" s="54" customFormat="1" ht="12.75">
      <c r="A42" s="52"/>
      <c r="B42" s="89"/>
      <c r="C42" s="89"/>
      <c r="D42" s="78"/>
      <c r="E42" s="89"/>
      <c r="F42" s="89"/>
      <c r="G42" s="89"/>
      <c r="I42" s="87"/>
      <c r="J42" s="87"/>
      <c r="K42" s="87"/>
      <c r="L42" s="87"/>
      <c r="M42" s="87"/>
      <c r="N42" s="87"/>
      <c r="O42" s="87"/>
      <c r="P42" s="87"/>
      <c r="Q42" s="87"/>
      <c r="R42" s="87"/>
    </row>
    <row r="43" spans="1:18" s="54" customFormat="1" ht="12.75">
      <c r="A43" s="52"/>
      <c r="B43" s="89"/>
      <c r="C43" s="89"/>
      <c r="D43" s="78"/>
      <c r="E43" s="89"/>
      <c r="F43" s="89"/>
      <c r="G43" s="89"/>
      <c r="I43" s="87"/>
      <c r="J43" s="87"/>
      <c r="K43" s="87"/>
      <c r="L43" s="87"/>
      <c r="M43" s="87"/>
      <c r="N43" s="87"/>
      <c r="O43" s="87"/>
      <c r="P43" s="87"/>
      <c r="Q43" s="87"/>
      <c r="R43" s="87"/>
    </row>
    <row r="44" spans="1:18" s="54" customFormat="1" ht="12.75">
      <c r="A44" s="52"/>
      <c r="B44" s="89"/>
      <c r="C44" s="89"/>
      <c r="D44" s="78"/>
      <c r="E44" s="89"/>
      <c r="F44" s="89"/>
      <c r="G44" s="89"/>
      <c r="I44" s="87"/>
      <c r="J44" s="87"/>
      <c r="K44" s="87"/>
      <c r="L44" s="87"/>
      <c r="M44" s="87"/>
      <c r="N44" s="87"/>
      <c r="O44" s="87"/>
      <c r="P44" s="87"/>
      <c r="Q44" s="87"/>
      <c r="R44" s="87"/>
    </row>
    <row r="45" spans="1:18" s="54" customFormat="1" ht="12.75">
      <c r="A45" s="52"/>
      <c r="B45" s="89"/>
      <c r="C45" s="89"/>
      <c r="D45" s="78"/>
      <c r="E45" s="89"/>
      <c r="F45" s="89"/>
      <c r="G45" s="89"/>
      <c r="I45" s="87"/>
      <c r="J45" s="87"/>
      <c r="K45" s="87"/>
      <c r="L45" s="87"/>
      <c r="M45" s="87"/>
      <c r="N45" s="87"/>
      <c r="O45" s="87"/>
      <c r="P45" s="87"/>
      <c r="Q45" s="87"/>
      <c r="R45" s="87"/>
    </row>
    <row r="46" spans="1:18" s="54" customFormat="1" ht="12.75">
      <c r="A46" s="52"/>
      <c r="B46" s="89"/>
      <c r="C46" s="89"/>
      <c r="D46" s="78"/>
      <c r="E46" s="89"/>
      <c r="F46" s="89"/>
      <c r="G46" s="89"/>
      <c r="I46" s="87"/>
      <c r="J46" s="87"/>
      <c r="K46" s="87"/>
      <c r="L46" s="87"/>
      <c r="M46" s="87"/>
      <c r="N46" s="87"/>
      <c r="O46" s="87"/>
      <c r="P46" s="87"/>
      <c r="Q46" s="87"/>
      <c r="R46" s="87"/>
    </row>
    <row r="47" spans="1:18" s="54" customFormat="1" ht="12.75">
      <c r="A47" s="52"/>
      <c r="B47" s="89"/>
      <c r="C47" s="89"/>
      <c r="D47" s="78"/>
      <c r="E47" s="89"/>
      <c r="F47" s="89"/>
      <c r="G47" s="89"/>
      <c r="I47" s="87"/>
      <c r="J47" s="87"/>
      <c r="K47" s="87"/>
      <c r="L47" s="87"/>
      <c r="M47" s="87"/>
      <c r="N47" s="87"/>
      <c r="O47" s="87"/>
      <c r="P47" s="87"/>
      <c r="Q47" s="87"/>
      <c r="R47" s="87"/>
    </row>
    <row r="48" spans="1:18" s="54" customFormat="1" ht="12.75">
      <c r="A48" s="52"/>
      <c r="B48" s="89"/>
      <c r="C48" s="89"/>
      <c r="D48" s="78"/>
      <c r="E48" s="89"/>
      <c r="F48" s="89"/>
      <c r="G48" s="89"/>
      <c r="I48" s="87"/>
      <c r="J48" s="87"/>
      <c r="K48" s="87"/>
      <c r="L48" s="87"/>
      <c r="M48" s="87"/>
      <c r="N48" s="87"/>
      <c r="O48" s="87"/>
      <c r="P48" s="87"/>
      <c r="Q48" s="87"/>
      <c r="R48" s="87"/>
    </row>
    <row r="49" spans="1:18" s="54" customFormat="1" ht="12.75">
      <c r="A49" s="52"/>
      <c r="B49" s="89"/>
      <c r="C49" s="89"/>
      <c r="D49" s="78"/>
      <c r="E49" s="89"/>
      <c r="F49" s="89"/>
      <c r="G49" s="89"/>
      <c r="I49" s="87"/>
      <c r="J49" s="87"/>
      <c r="K49" s="87"/>
      <c r="L49" s="87"/>
      <c r="M49" s="87"/>
      <c r="N49" s="87"/>
      <c r="O49" s="87"/>
      <c r="P49" s="87"/>
      <c r="Q49" s="87"/>
      <c r="R49" s="87"/>
    </row>
    <row r="50" spans="1:18" s="54" customFormat="1" ht="12.75">
      <c r="A50" s="52"/>
      <c r="B50" s="89"/>
      <c r="C50" s="89"/>
      <c r="D50" s="78"/>
      <c r="E50" s="89"/>
      <c r="F50" s="89"/>
      <c r="G50" s="89"/>
      <c r="I50" s="87"/>
      <c r="J50" s="87"/>
      <c r="K50" s="87"/>
      <c r="L50" s="87"/>
      <c r="M50" s="87"/>
      <c r="N50" s="87"/>
      <c r="O50" s="87"/>
      <c r="P50" s="87"/>
      <c r="Q50" s="87"/>
      <c r="R50" s="87"/>
    </row>
    <row r="51" spans="1:18" s="54" customFormat="1" ht="12.75">
      <c r="A51" s="52"/>
      <c r="B51" s="89"/>
      <c r="C51" s="89"/>
      <c r="D51" s="78"/>
      <c r="E51" s="89"/>
      <c r="F51" s="89"/>
      <c r="G51" s="89"/>
      <c r="I51" s="87"/>
      <c r="J51" s="87"/>
      <c r="K51" s="87"/>
      <c r="L51" s="87"/>
      <c r="M51" s="87"/>
      <c r="N51" s="87"/>
      <c r="O51" s="87"/>
      <c r="P51" s="87"/>
      <c r="Q51" s="87"/>
      <c r="R51" s="87"/>
    </row>
    <row r="52" spans="1:18" s="54" customFormat="1" ht="12.75">
      <c r="A52" s="52"/>
      <c r="B52" s="89"/>
      <c r="C52" s="89"/>
      <c r="D52" s="78"/>
      <c r="E52" s="89"/>
      <c r="F52" s="89"/>
      <c r="G52" s="89"/>
      <c r="I52" s="87"/>
      <c r="J52" s="87"/>
      <c r="K52" s="87"/>
      <c r="L52" s="87"/>
      <c r="M52" s="87"/>
      <c r="N52" s="87"/>
      <c r="O52" s="87"/>
      <c r="P52" s="87"/>
      <c r="Q52" s="87"/>
      <c r="R52" s="87"/>
    </row>
    <row r="53" spans="1:18" s="54" customFormat="1" ht="12.75">
      <c r="A53" s="52"/>
      <c r="B53" s="89"/>
      <c r="C53" s="89"/>
      <c r="D53" s="78"/>
      <c r="E53" s="89"/>
      <c r="F53" s="89"/>
      <c r="G53" s="89"/>
      <c r="I53" s="87"/>
      <c r="J53" s="87"/>
      <c r="K53" s="87"/>
      <c r="L53" s="87"/>
      <c r="M53" s="87"/>
      <c r="N53" s="87"/>
      <c r="O53" s="87"/>
      <c r="P53" s="87"/>
      <c r="Q53" s="87"/>
      <c r="R53" s="87"/>
    </row>
    <row r="54" spans="1:18" s="54" customFormat="1" ht="12.75">
      <c r="A54" s="52"/>
      <c r="B54" s="89"/>
      <c r="C54" s="89"/>
      <c r="D54" s="78"/>
      <c r="E54" s="89"/>
      <c r="F54" s="89"/>
      <c r="G54" s="89"/>
      <c r="I54" s="87"/>
      <c r="J54" s="87"/>
      <c r="K54" s="87"/>
      <c r="L54" s="87"/>
      <c r="M54" s="87"/>
      <c r="N54" s="87"/>
      <c r="O54" s="87"/>
      <c r="P54" s="87"/>
      <c r="Q54" s="87"/>
      <c r="R54" s="87"/>
    </row>
    <row r="55" spans="1:18" s="54" customFormat="1" ht="12.75">
      <c r="A55" s="52"/>
      <c r="B55" s="89"/>
      <c r="C55" s="89"/>
      <c r="D55" s="78"/>
      <c r="E55" s="89"/>
      <c r="F55" s="89"/>
      <c r="G55" s="89"/>
      <c r="I55" s="87"/>
      <c r="J55" s="87"/>
      <c r="K55" s="87"/>
      <c r="L55" s="87"/>
      <c r="M55" s="87"/>
      <c r="N55" s="87"/>
      <c r="O55" s="87"/>
      <c r="P55" s="87"/>
      <c r="Q55" s="87"/>
      <c r="R55" s="87"/>
    </row>
    <row r="56" spans="1:18" s="54" customFormat="1" ht="12.75">
      <c r="A56" s="52"/>
      <c r="B56" s="89"/>
      <c r="C56" s="77"/>
      <c r="D56" s="52"/>
      <c r="E56" s="87"/>
      <c r="F56" s="87"/>
      <c r="G56" s="87"/>
      <c r="I56" s="87"/>
      <c r="J56" s="87"/>
      <c r="K56" s="87"/>
      <c r="L56" s="87"/>
      <c r="M56" s="87"/>
      <c r="N56" s="87"/>
      <c r="O56" s="87"/>
      <c r="P56" s="87"/>
      <c r="Q56" s="87"/>
      <c r="R56" s="87"/>
    </row>
    <row r="57" spans="1:18" s="54" customFormat="1" ht="12.75">
      <c r="A57" s="52"/>
      <c r="B57" s="89"/>
      <c r="C57" s="77"/>
      <c r="D57" s="52"/>
      <c r="E57" s="87"/>
      <c r="F57" s="87"/>
      <c r="G57" s="87"/>
      <c r="I57" s="87"/>
      <c r="J57" s="87"/>
      <c r="K57" s="87"/>
      <c r="L57" s="87"/>
      <c r="M57" s="87"/>
      <c r="N57" s="87"/>
      <c r="O57" s="87"/>
      <c r="P57" s="87"/>
      <c r="Q57" s="87"/>
      <c r="R57" s="87"/>
    </row>
    <row r="58" spans="1:18" s="54" customFormat="1" ht="12.75">
      <c r="A58" s="52"/>
      <c r="B58" s="89"/>
      <c r="C58" s="77"/>
      <c r="D58" s="52"/>
      <c r="E58" s="87"/>
      <c r="F58" s="87"/>
      <c r="G58" s="87"/>
      <c r="I58" s="87"/>
      <c r="J58" s="87"/>
      <c r="K58" s="87"/>
      <c r="L58" s="87"/>
      <c r="M58" s="87"/>
      <c r="N58" s="87"/>
      <c r="O58" s="87"/>
      <c r="P58" s="87"/>
      <c r="Q58" s="87"/>
      <c r="R58" s="87"/>
    </row>
    <row r="59" spans="1:18" s="54" customFormat="1" ht="12.75">
      <c r="A59" s="52"/>
      <c r="B59" s="89"/>
      <c r="C59" s="77"/>
      <c r="D59" s="52"/>
      <c r="E59" s="87"/>
      <c r="F59" s="87"/>
      <c r="G59" s="87"/>
      <c r="I59" s="87"/>
      <c r="J59" s="87"/>
      <c r="K59" s="87"/>
      <c r="L59" s="87"/>
      <c r="M59" s="87"/>
      <c r="N59" s="87"/>
      <c r="O59" s="87"/>
      <c r="P59" s="87"/>
      <c r="Q59" s="87"/>
      <c r="R59" s="87"/>
    </row>
    <row r="60" spans="1:18" s="54" customFormat="1" ht="12.75">
      <c r="A60" s="52"/>
      <c r="B60" s="89"/>
      <c r="C60" s="77"/>
      <c r="D60" s="52"/>
      <c r="E60" s="87"/>
      <c r="F60" s="87"/>
      <c r="G60" s="87"/>
      <c r="I60" s="87"/>
      <c r="J60" s="87"/>
      <c r="K60" s="87"/>
      <c r="L60" s="87"/>
      <c r="M60" s="87"/>
      <c r="N60" s="87"/>
      <c r="O60" s="87"/>
      <c r="P60" s="87"/>
      <c r="Q60" s="87"/>
      <c r="R60" s="87"/>
    </row>
    <row r="61" spans="1:18" s="54" customFormat="1" ht="12.75">
      <c r="A61" s="52"/>
      <c r="B61" s="89"/>
      <c r="C61" s="77"/>
      <c r="D61" s="52"/>
      <c r="E61" s="87"/>
      <c r="F61" s="87"/>
      <c r="G61" s="87"/>
      <c r="I61" s="87"/>
      <c r="J61" s="87"/>
      <c r="K61" s="87"/>
      <c r="L61" s="87"/>
      <c r="M61" s="87"/>
      <c r="N61" s="87"/>
      <c r="O61" s="87"/>
      <c r="P61" s="87"/>
      <c r="Q61" s="87"/>
      <c r="R61" s="87"/>
    </row>
    <row r="62" spans="1:18" s="54" customFormat="1" ht="12.75">
      <c r="A62" s="52"/>
      <c r="B62" s="89"/>
      <c r="C62" s="77"/>
      <c r="D62" s="52"/>
      <c r="E62" s="87"/>
      <c r="F62" s="87"/>
      <c r="G62" s="87"/>
      <c r="I62" s="87"/>
      <c r="J62" s="87"/>
      <c r="K62" s="87"/>
      <c r="L62" s="87"/>
      <c r="M62" s="87"/>
      <c r="N62" s="87"/>
      <c r="O62" s="87"/>
      <c r="P62" s="87"/>
      <c r="Q62" s="87"/>
      <c r="R62" s="87"/>
    </row>
    <row r="63" spans="1:18" s="54" customFormat="1" ht="12.75">
      <c r="A63" s="52"/>
      <c r="B63" s="89"/>
      <c r="C63" s="77"/>
      <c r="D63" s="52"/>
      <c r="E63" s="87"/>
      <c r="F63" s="87"/>
      <c r="G63" s="87"/>
      <c r="I63" s="87"/>
      <c r="J63" s="87"/>
      <c r="K63" s="87"/>
      <c r="L63" s="87"/>
      <c r="M63" s="87"/>
      <c r="N63" s="87"/>
      <c r="O63" s="87"/>
      <c r="P63" s="87"/>
      <c r="Q63" s="87"/>
      <c r="R63" s="87"/>
    </row>
    <row r="64" spans="1:18" s="54" customFormat="1" ht="12.75">
      <c r="A64" s="52"/>
      <c r="B64" s="89"/>
      <c r="C64" s="77"/>
      <c r="D64" s="52"/>
      <c r="E64" s="87"/>
      <c r="F64" s="87"/>
      <c r="G64" s="87"/>
      <c r="I64" s="87"/>
      <c r="J64" s="87"/>
      <c r="K64" s="87"/>
      <c r="L64" s="87"/>
      <c r="M64" s="87"/>
      <c r="N64" s="87"/>
      <c r="O64" s="87"/>
      <c r="P64" s="87"/>
      <c r="Q64" s="87"/>
      <c r="R64" s="87"/>
    </row>
  </sheetData>
  <sheetProtection/>
  <mergeCells count="2">
    <mergeCell ref="A1:H1"/>
    <mergeCell ref="A2:H2"/>
  </mergeCells>
  <printOptions/>
  <pageMargins left="0.7" right="0.7" top="0.75" bottom="0.75" header="0.3" footer="0.3"/>
  <pageSetup fitToHeight="1" fitToWidth="1" horizontalDpi="600" verticalDpi="600" orientation="landscape" scale="80" r:id="rId1"/>
  <headerFooter>
    <oddHeader>&amp;R&amp;"Arial,Bold"&amp;A</oddHeader>
  </headerFooter>
</worksheet>
</file>

<file path=xl/worksheets/sheet33.xml><?xml version="1.0" encoding="utf-8"?>
<worksheet xmlns="http://schemas.openxmlformats.org/spreadsheetml/2006/main" xmlns:r="http://schemas.openxmlformats.org/officeDocument/2006/relationships">
  <sheetPr>
    <pageSetUpPr fitToPage="1"/>
  </sheetPr>
  <dimension ref="A1:N64"/>
  <sheetViews>
    <sheetView zoomScalePageLayoutView="0" workbookViewId="0" topLeftCell="A1">
      <selection activeCell="A1" sqref="A1:H1"/>
    </sheetView>
  </sheetViews>
  <sheetFormatPr defaultColWidth="9.140625" defaultRowHeight="15"/>
  <cols>
    <col min="1" max="1" width="30.140625" style="104" customWidth="1"/>
    <col min="2" max="2" width="3.00390625" style="104" customWidth="1"/>
    <col min="3" max="3" width="16.140625" style="104" customWidth="1"/>
    <col min="4" max="4" width="26.00390625" style="104" customWidth="1"/>
    <col min="5" max="5" width="17.7109375" style="104" customWidth="1"/>
    <col min="6" max="6" width="19.421875" style="104" customWidth="1"/>
    <col min="7" max="7" width="18.00390625" style="104" customWidth="1"/>
    <col min="8" max="8" width="14.00390625" style="104" customWidth="1"/>
    <col min="9" max="16384" width="9.140625" style="104" customWidth="1"/>
  </cols>
  <sheetData>
    <row r="1" spans="1:8" ht="12.75">
      <c r="A1" s="580" t="s">
        <v>594</v>
      </c>
      <c r="B1" s="580"/>
      <c r="C1" s="580"/>
      <c r="D1" s="580"/>
      <c r="E1" s="580"/>
      <c r="F1" s="580"/>
      <c r="G1" s="580"/>
      <c r="H1" s="580"/>
    </row>
    <row r="2" spans="1:8" ht="12.75">
      <c r="A2" s="581" t="s">
        <v>69</v>
      </c>
      <c r="B2" s="580"/>
      <c r="C2" s="580"/>
      <c r="D2" s="580"/>
      <c r="E2" s="580"/>
      <c r="F2" s="580"/>
      <c r="G2" s="580"/>
      <c r="H2" s="580"/>
    </row>
    <row r="3" spans="1:7" ht="12.75">
      <c r="A3" s="103"/>
      <c r="B3" s="103"/>
      <c r="C3" s="103"/>
      <c r="D3" s="103"/>
      <c r="E3" s="103"/>
      <c r="F3" s="103"/>
      <c r="G3" s="103"/>
    </row>
    <row r="4" spans="1:7" ht="12.75">
      <c r="A4" s="103"/>
      <c r="B4" s="105"/>
      <c r="C4" s="105"/>
      <c r="D4" s="105"/>
      <c r="E4" s="105"/>
      <c r="F4" s="105"/>
      <c r="G4" s="105"/>
    </row>
    <row r="5" spans="5:8" ht="12.75">
      <c r="E5" s="582" t="s">
        <v>120</v>
      </c>
      <c r="F5" s="582"/>
      <c r="G5" s="582"/>
      <c r="H5" s="105"/>
    </row>
    <row r="6" spans="1:8" s="169" customFormat="1" ht="39" customHeight="1">
      <c r="A6" s="161" t="s">
        <v>57</v>
      </c>
      <c r="C6" s="157" t="s">
        <v>118</v>
      </c>
      <c r="D6" s="158" t="s">
        <v>484</v>
      </c>
      <c r="E6" s="160" t="s">
        <v>595</v>
      </c>
      <c r="F6" s="160" t="s">
        <v>121</v>
      </c>
      <c r="G6" s="160" t="s">
        <v>122</v>
      </c>
      <c r="H6" s="161" t="s">
        <v>126</v>
      </c>
    </row>
    <row r="7" spans="1:8" ht="12.75">
      <c r="A7" s="108"/>
      <c r="C7" s="109" t="s">
        <v>58</v>
      </c>
      <c r="D7" s="75" t="s">
        <v>59</v>
      </c>
      <c r="E7" s="110" t="s">
        <v>60</v>
      </c>
      <c r="F7" s="109" t="s">
        <v>61</v>
      </c>
      <c r="G7" s="109"/>
      <c r="H7" s="109" t="s">
        <v>62</v>
      </c>
    </row>
    <row r="8" spans="4:7" ht="12.75">
      <c r="D8" s="77"/>
      <c r="E8" s="111"/>
      <c r="F8" s="111"/>
      <c r="G8" s="111"/>
    </row>
    <row r="9" spans="1:9" ht="12.75">
      <c r="A9" s="142" t="s">
        <v>597</v>
      </c>
      <c r="C9" s="79">
        <f>0.378*4</f>
        <v>1.512</v>
      </c>
      <c r="D9" s="79">
        <v>50.8279365079365</v>
      </c>
      <c r="E9" s="78">
        <v>0.19999999999999996</v>
      </c>
      <c r="F9" s="112">
        <f>AVERAGE(E9,G9)</f>
        <v>2.4</v>
      </c>
      <c r="G9" s="112">
        <v>4.6</v>
      </c>
      <c r="H9" s="113">
        <v>6.553268746820644</v>
      </c>
      <c r="I9" s="114"/>
    </row>
    <row r="10" spans="1:9" ht="12.75">
      <c r="A10" s="121" t="s">
        <v>134</v>
      </c>
      <c r="C10" s="79">
        <f>0.325*4</f>
        <v>1.3</v>
      </c>
      <c r="D10" s="79">
        <v>30.959682539682525</v>
      </c>
      <c r="E10" s="78">
        <v>6</v>
      </c>
      <c r="F10" s="112">
        <f>AVERAGE(E10,G10)</f>
        <v>5.3</v>
      </c>
      <c r="G10" s="112">
        <v>4.6</v>
      </c>
      <c r="H10" s="113">
        <v>9.32733104066191</v>
      </c>
      <c r="I10" s="114"/>
    </row>
    <row r="11" spans="1:9" ht="12.75">
      <c r="A11" s="142" t="s">
        <v>135</v>
      </c>
      <c r="C11" s="79">
        <f>0.425*4</f>
        <v>1.7</v>
      </c>
      <c r="D11" s="79">
        <v>55.87222222222224</v>
      </c>
      <c r="E11" s="78">
        <v>8.6835</v>
      </c>
      <c r="F11" s="112">
        <f>AVERAGE(E11,G11)</f>
        <v>6.64175</v>
      </c>
      <c r="G11" s="112">
        <v>4.6</v>
      </c>
      <c r="H11" s="113">
        <v>8.60640163908719</v>
      </c>
      <c r="I11" s="114"/>
    </row>
    <row r="12" spans="1:9" ht="12.75">
      <c r="A12" s="121" t="s">
        <v>136</v>
      </c>
      <c r="C12" s="79">
        <f>0.28*4</f>
        <v>1.12</v>
      </c>
      <c r="D12" s="79">
        <v>32.622698412698405</v>
      </c>
      <c r="E12" s="78">
        <v>7.6</v>
      </c>
      <c r="F12" s="112">
        <f>AVERAGE(E12,G12)</f>
        <v>6.1</v>
      </c>
      <c r="G12" s="112">
        <v>4.6</v>
      </c>
      <c r="H12" s="113">
        <v>8.842297453900706</v>
      </c>
      <c r="I12" s="114"/>
    </row>
    <row r="13" spans="1:9" ht="12.75">
      <c r="A13" s="142" t="s">
        <v>561</v>
      </c>
      <c r="C13" s="79">
        <f>0.4*4</f>
        <v>1.6</v>
      </c>
      <c r="D13" s="79">
        <v>37.598888888888894</v>
      </c>
      <c r="E13" s="78">
        <v>6</v>
      </c>
      <c r="F13" s="112">
        <f>AVERAGE(E13,G13)</f>
        <v>5.3</v>
      </c>
      <c r="G13" s="112">
        <v>4.6</v>
      </c>
      <c r="H13" s="113">
        <v>9.393517979839995</v>
      </c>
      <c r="I13" s="114"/>
    </row>
    <row r="14" ht="12.75">
      <c r="E14" s="111"/>
    </row>
    <row r="15" spans="1:8" ht="12.75">
      <c r="A15" s="106" t="s">
        <v>24</v>
      </c>
      <c r="B15" s="106"/>
      <c r="C15" s="116">
        <f aca="true" t="shared" si="0" ref="C15:H15">AVERAGE(C9:C13)</f>
        <v>1.4464000000000001</v>
      </c>
      <c r="D15" s="116">
        <f t="shared" si="0"/>
        <v>41.57628571428571</v>
      </c>
      <c r="E15" s="107">
        <f t="shared" si="0"/>
        <v>5.6967</v>
      </c>
      <c r="F15" s="107">
        <f t="shared" si="0"/>
        <v>5.14835</v>
      </c>
      <c r="G15" s="107">
        <f t="shared" si="0"/>
        <v>4.6</v>
      </c>
      <c r="H15" s="107">
        <f t="shared" si="0"/>
        <v>8.54456337206209</v>
      </c>
    </row>
    <row r="16" spans="1:8" ht="12.75">
      <c r="A16" s="106" t="s">
        <v>25</v>
      </c>
      <c r="B16" s="106"/>
      <c r="C16" s="116">
        <f aca="true" t="shared" si="1" ref="C16:H16">MEDIAN(C9:C13)</f>
        <v>1.512</v>
      </c>
      <c r="D16" s="116">
        <f t="shared" si="1"/>
        <v>37.598888888888894</v>
      </c>
      <c r="E16" s="107">
        <f t="shared" si="1"/>
        <v>6</v>
      </c>
      <c r="F16" s="107">
        <f t="shared" si="1"/>
        <v>5.3</v>
      </c>
      <c r="G16" s="107">
        <f t="shared" si="1"/>
        <v>4.6</v>
      </c>
      <c r="H16" s="107">
        <f t="shared" si="1"/>
        <v>8.842297453900706</v>
      </c>
    </row>
    <row r="17" spans="5:7" ht="12.75">
      <c r="E17" s="111"/>
      <c r="F17" s="111"/>
      <c r="G17" s="111"/>
    </row>
    <row r="18" spans="1:8" ht="14.25">
      <c r="A18" s="469" t="s">
        <v>775</v>
      </c>
      <c r="E18" s="111"/>
      <c r="F18" s="111"/>
      <c r="G18" s="111"/>
      <c r="H18" s="117"/>
    </row>
    <row r="19" spans="1:7" ht="14.25">
      <c r="A19" s="104" t="s">
        <v>774</v>
      </c>
      <c r="C19" s="111"/>
      <c r="D19" s="111"/>
      <c r="E19" s="111"/>
      <c r="F19" s="111"/>
      <c r="G19" s="111"/>
    </row>
    <row r="20" spans="3:7" ht="12.75">
      <c r="C20" s="111"/>
      <c r="D20" s="111"/>
      <c r="E20" s="111"/>
      <c r="F20" s="111"/>
      <c r="G20" s="111"/>
    </row>
    <row r="21" spans="1:7" ht="12.75">
      <c r="A21" s="56" t="s">
        <v>727</v>
      </c>
      <c r="C21" s="111"/>
      <c r="D21" s="111"/>
      <c r="E21" s="111"/>
      <c r="F21" s="111"/>
      <c r="G21" s="111"/>
    </row>
    <row r="22" spans="3:7" ht="12.75">
      <c r="C22" s="111"/>
      <c r="D22" s="111"/>
      <c r="E22" s="111"/>
      <c r="F22" s="111"/>
      <c r="G22" s="111"/>
    </row>
    <row r="23" spans="1:8" ht="12.75">
      <c r="A23" s="104" t="s">
        <v>9</v>
      </c>
      <c r="C23" s="111"/>
      <c r="D23" s="111"/>
      <c r="E23" s="111"/>
      <c r="F23" s="111"/>
      <c r="G23" s="111"/>
      <c r="H23" s="117" t="s">
        <v>9</v>
      </c>
    </row>
    <row r="24" spans="3:7" ht="12.75">
      <c r="C24" s="111"/>
      <c r="D24" s="111"/>
      <c r="E24" s="111"/>
      <c r="F24" s="111"/>
      <c r="G24" s="111"/>
    </row>
    <row r="25" spans="3:7" ht="12.75">
      <c r="C25" s="111"/>
      <c r="D25" s="111"/>
      <c r="E25" s="111"/>
      <c r="F25" s="111"/>
      <c r="G25" s="111"/>
    </row>
    <row r="26" spans="3:8" ht="12.75">
      <c r="C26" s="111"/>
      <c r="D26" s="111"/>
      <c r="E26" s="111"/>
      <c r="F26" s="111"/>
      <c r="G26" s="111"/>
      <c r="H26" s="117"/>
    </row>
    <row r="27" spans="3:7" ht="12.75">
      <c r="C27" s="111"/>
      <c r="D27" s="111"/>
      <c r="E27" s="111"/>
      <c r="F27" s="111"/>
      <c r="G27" s="111"/>
    </row>
    <row r="28" spans="3:7" ht="12.75">
      <c r="C28" s="111"/>
      <c r="D28" s="111"/>
      <c r="E28" s="111"/>
      <c r="F28" s="111"/>
      <c r="G28" s="111"/>
    </row>
    <row r="29" spans="3:7" ht="12.75">
      <c r="C29" s="111"/>
      <c r="D29" s="111"/>
      <c r="E29" s="111"/>
      <c r="F29" s="111"/>
      <c r="G29" s="111"/>
    </row>
    <row r="30" spans="3:7" ht="12.75">
      <c r="C30" s="180"/>
      <c r="D30" s="111"/>
      <c r="E30" s="111"/>
      <c r="F30" s="111"/>
      <c r="G30" s="111"/>
    </row>
    <row r="31" spans="3:7" ht="12.75">
      <c r="C31" s="111"/>
      <c r="D31" s="118"/>
      <c r="E31" s="118"/>
      <c r="F31" s="118"/>
      <c r="G31" s="118"/>
    </row>
    <row r="32" spans="3:7" ht="12.75">
      <c r="C32" s="111"/>
      <c r="D32" s="111"/>
      <c r="E32" s="111"/>
      <c r="F32" s="111"/>
      <c r="G32" s="111"/>
    </row>
    <row r="33" spans="3:7" ht="12.75">
      <c r="C33" s="111"/>
      <c r="D33" s="111"/>
      <c r="E33" s="111"/>
      <c r="F33" s="111"/>
      <c r="G33" s="111"/>
    </row>
    <row r="34" spans="3:7" ht="12.75">
      <c r="C34" s="111"/>
      <c r="D34" s="111"/>
      <c r="E34" s="111"/>
      <c r="F34" s="111"/>
      <c r="G34" s="111"/>
    </row>
    <row r="35" spans="3:7" ht="12.75">
      <c r="C35" s="111"/>
      <c r="D35" s="111"/>
      <c r="E35" s="111"/>
      <c r="F35" s="111"/>
      <c r="G35" s="111"/>
    </row>
    <row r="36" spans="3:7" ht="12.75">
      <c r="C36" s="111"/>
      <c r="D36" s="111"/>
      <c r="E36" s="111"/>
      <c r="F36" s="111"/>
      <c r="G36" s="111"/>
    </row>
    <row r="37" spans="3:7" ht="12.75">
      <c r="C37" s="111"/>
      <c r="D37" s="111"/>
      <c r="E37" s="111"/>
      <c r="F37" s="111"/>
      <c r="G37" s="111"/>
    </row>
    <row r="38" spans="3:7" ht="12.75">
      <c r="C38" s="111"/>
      <c r="D38" s="111"/>
      <c r="E38" s="111"/>
      <c r="F38" s="111"/>
      <c r="G38" s="111"/>
    </row>
    <row r="39" spans="3:7" ht="12.75">
      <c r="C39" s="111"/>
      <c r="D39" s="111"/>
      <c r="E39" s="111"/>
      <c r="F39" s="111"/>
      <c r="G39" s="111"/>
    </row>
    <row r="40" spans="3:7" ht="12.75">
      <c r="C40" s="111"/>
      <c r="D40" s="111"/>
      <c r="E40" s="111"/>
      <c r="F40" s="111"/>
      <c r="G40" s="111"/>
    </row>
    <row r="41" spans="3:7" ht="12.75">
      <c r="C41" s="111"/>
      <c r="D41" s="111"/>
      <c r="E41" s="111"/>
      <c r="F41" s="111"/>
      <c r="G41" s="111"/>
    </row>
    <row r="42" spans="3:14" ht="12.75">
      <c r="C42" s="111"/>
      <c r="D42" s="111"/>
      <c r="E42" s="111"/>
      <c r="F42" s="111"/>
      <c r="G42" s="111"/>
      <c r="N42" s="105"/>
    </row>
    <row r="43" spans="3:7" ht="12.75">
      <c r="C43" s="111"/>
      <c r="D43" s="111"/>
      <c r="E43" s="111"/>
      <c r="F43" s="111"/>
      <c r="G43" s="111"/>
    </row>
    <row r="44" spans="3:7" ht="12.75">
      <c r="C44" s="111"/>
      <c r="D44" s="111"/>
      <c r="E44" s="111"/>
      <c r="F44" s="111"/>
      <c r="G44" s="111"/>
    </row>
    <row r="45" spans="3:7" ht="12.75">
      <c r="C45" s="111"/>
      <c r="D45" s="111"/>
      <c r="E45" s="111"/>
      <c r="F45" s="111"/>
      <c r="G45" s="111"/>
    </row>
    <row r="46" spans="3:7" ht="12.75">
      <c r="C46" s="111"/>
      <c r="D46" s="111"/>
      <c r="E46" s="111"/>
      <c r="F46" s="111"/>
      <c r="G46" s="111"/>
    </row>
    <row r="47" spans="3:7" ht="12.75">
      <c r="C47" s="111"/>
      <c r="D47" s="111"/>
      <c r="E47" s="111"/>
      <c r="F47" s="111"/>
      <c r="G47" s="111"/>
    </row>
    <row r="48" spans="3:7" ht="12.75">
      <c r="C48" s="111"/>
      <c r="D48" s="111"/>
      <c r="E48" s="111"/>
      <c r="F48" s="111"/>
      <c r="G48" s="111"/>
    </row>
    <row r="49" spans="3:7" ht="12.75">
      <c r="C49" s="111"/>
      <c r="D49" s="111"/>
      <c r="E49" s="111"/>
      <c r="F49" s="111"/>
      <c r="G49" s="111"/>
    </row>
    <row r="50" spans="3:7" ht="12.75">
      <c r="C50" s="111"/>
      <c r="D50" s="111"/>
      <c r="E50" s="111"/>
      <c r="F50" s="111"/>
      <c r="G50" s="111"/>
    </row>
    <row r="51" spans="3:7" ht="12.75">
      <c r="C51" s="111"/>
      <c r="D51" s="111"/>
      <c r="E51" s="111"/>
      <c r="F51" s="111"/>
      <c r="G51" s="111"/>
    </row>
    <row r="52" spans="3:7" ht="12.75">
      <c r="C52" s="111"/>
      <c r="D52" s="111"/>
      <c r="E52" s="111"/>
      <c r="F52" s="111"/>
      <c r="G52" s="111"/>
    </row>
    <row r="53" spans="3:7" ht="12.75">
      <c r="C53" s="111"/>
      <c r="D53" s="111"/>
      <c r="E53" s="111"/>
      <c r="F53" s="111"/>
      <c r="G53" s="111"/>
    </row>
    <row r="54" spans="3:7" ht="12.75">
      <c r="C54" s="111"/>
      <c r="D54" s="111"/>
      <c r="E54" s="111"/>
      <c r="F54" s="111"/>
      <c r="G54" s="111"/>
    </row>
    <row r="55" spans="3:7" ht="12.75">
      <c r="C55" s="111"/>
      <c r="D55" s="111"/>
      <c r="E55" s="111"/>
      <c r="F55" s="111"/>
      <c r="G55" s="111"/>
    </row>
    <row r="56" spans="3:7" ht="12.75">
      <c r="C56" s="111"/>
      <c r="D56" s="111"/>
      <c r="E56" s="111"/>
      <c r="F56" s="111"/>
      <c r="G56" s="111"/>
    </row>
    <row r="57" spans="3:7" ht="12.75">
      <c r="C57" s="111"/>
      <c r="D57" s="111"/>
      <c r="E57" s="111"/>
      <c r="F57" s="111"/>
      <c r="G57" s="111"/>
    </row>
    <row r="58" spans="3:7" ht="12.75">
      <c r="C58" s="111"/>
      <c r="D58" s="111"/>
      <c r="E58" s="111"/>
      <c r="F58" s="111"/>
      <c r="G58" s="111"/>
    </row>
    <row r="59" spans="3:7" ht="12.75">
      <c r="C59" s="111"/>
      <c r="D59" s="111"/>
      <c r="E59" s="111"/>
      <c r="F59" s="111"/>
      <c r="G59" s="111"/>
    </row>
    <row r="60" spans="3:7" ht="12.75">
      <c r="C60" s="111"/>
      <c r="D60" s="111"/>
      <c r="E60" s="111"/>
      <c r="F60" s="111"/>
      <c r="G60" s="111"/>
    </row>
    <row r="61" spans="3:7" ht="12.75">
      <c r="C61" s="111"/>
      <c r="D61" s="111"/>
      <c r="E61" s="111"/>
      <c r="F61" s="111"/>
      <c r="G61" s="111"/>
    </row>
    <row r="62" spans="3:7" ht="12.75">
      <c r="C62" s="111"/>
      <c r="D62" s="111"/>
      <c r="E62" s="111"/>
      <c r="F62" s="111"/>
      <c r="G62" s="111"/>
    </row>
    <row r="63" spans="3:7" ht="12.75">
      <c r="C63" s="111"/>
      <c r="D63" s="111"/>
      <c r="E63" s="111"/>
      <c r="F63" s="111"/>
      <c r="G63" s="111"/>
    </row>
    <row r="64" spans="3:7" ht="12.75">
      <c r="C64" s="111"/>
      <c r="D64" s="111"/>
      <c r="E64" s="111"/>
      <c r="F64" s="111"/>
      <c r="G64" s="111"/>
    </row>
  </sheetData>
  <sheetProtection/>
  <mergeCells count="3">
    <mergeCell ref="A1:H1"/>
    <mergeCell ref="A2:H2"/>
    <mergeCell ref="E5:G5"/>
  </mergeCells>
  <printOptions/>
  <pageMargins left="0.7" right="0.7" top="0.75" bottom="0.75" header="0.3" footer="0.3"/>
  <pageSetup fitToHeight="1" fitToWidth="1" horizontalDpi="600" verticalDpi="600" orientation="landscape" scale="84" r:id="rId1"/>
  <headerFooter>
    <oddHeader>&amp;R&amp;"Arial,Bold"&amp;A</oddHeader>
  </headerFooter>
</worksheet>
</file>

<file path=xl/worksheets/sheet34.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D20" sqref="D20:D34"/>
    </sheetView>
  </sheetViews>
  <sheetFormatPr defaultColWidth="9.140625" defaultRowHeight="15"/>
  <cols>
    <col min="1" max="1" width="31.57421875" style="120" customWidth="1"/>
    <col min="2" max="2" width="22.8515625" style="120" customWidth="1"/>
    <col min="3" max="3" width="28.421875" style="120" customWidth="1"/>
    <col min="4" max="4" width="27.140625" style="127" customWidth="1"/>
    <col min="5" max="5" width="18.421875" style="120" customWidth="1"/>
    <col min="6" max="6" width="13.8515625" style="128" customWidth="1"/>
    <col min="7" max="16384" width="9.140625" style="120" customWidth="1"/>
  </cols>
  <sheetData>
    <row r="1" spans="1:6" ht="15.75">
      <c r="A1" s="583" t="s">
        <v>688</v>
      </c>
      <c r="B1" s="583"/>
      <c r="C1" s="583"/>
      <c r="D1" s="583"/>
      <c r="E1" s="583"/>
      <c r="F1" s="583"/>
    </row>
    <row r="3" spans="1:6" ht="43.5" customHeight="1">
      <c r="A3" s="124"/>
      <c r="B3" s="153" t="s">
        <v>504</v>
      </c>
      <c r="C3" s="170" t="s">
        <v>503</v>
      </c>
      <c r="D3" s="154" t="s">
        <v>505</v>
      </c>
      <c r="E3" s="153" t="s">
        <v>559</v>
      </c>
      <c r="F3" s="155" t="s">
        <v>336</v>
      </c>
    </row>
    <row r="4" spans="1:6" ht="12.75">
      <c r="A4" s="124"/>
      <c r="B4" s="124"/>
      <c r="C4" s="124"/>
      <c r="D4" s="139"/>
      <c r="E4" s="124"/>
      <c r="F4" s="140"/>
    </row>
    <row r="5" spans="1:6" ht="12.75">
      <c r="A5" s="142" t="s">
        <v>556</v>
      </c>
      <c r="B5" s="129">
        <f>2937+785</f>
        <v>3722</v>
      </c>
      <c r="C5" s="130">
        <v>50.8279365079365</v>
      </c>
      <c r="D5" s="141">
        <f>85.831+40.006</f>
        <v>125.837</v>
      </c>
      <c r="E5" s="129">
        <f>C5*D5</f>
        <v>6396.035046349205</v>
      </c>
      <c r="F5" s="132">
        <f>E5/SUM(E5,B5)</f>
        <v>0.6321420134492444</v>
      </c>
    </row>
    <row r="6" spans="1:6" ht="12.75">
      <c r="A6" s="121" t="s">
        <v>134</v>
      </c>
      <c r="B6" s="129">
        <f>36+2868+282</f>
        <v>3186</v>
      </c>
      <c r="C6" s="130">
        <v>30.959682539682525</v>
      </c>
      <c r="D6" s="141">
        <v>113.8</v>
      </c>
      <c r="E6" s="129">
        <f>C6*D6</f>
        <v>3523.2118730158713</v>
      </c>
      <c r="F6" s="132">
        <f>E6/SUM(E6,B6)</f>
        <v>0.5251305130467053</v>
      </c>
    </row>
    <row r="7" spans="1:6" ht="12.75">
      <c r="A7" s="142" t="s">
        <v>135</v>
      </c>
      <c r="B7" s="133">
        <f>434+13054+125</f>
        <v>13613</v>
      </c>
      <c r="C7" s="130">
        <v>55.87222222222224</v>
      </c>
      <c r="D7" s="143">
        <v>383.94</v>
      </c>
      <c r="E7" s="129">
        <f>C7*D7</f>
        <v>21451.581000000006</v>
      </c>
      <c r="F7" s="132">
        <f>E7/SUM(E7,B7)</f>
        <v>0.6117734873261427</v>
      </c>
    </row>
    <row r="8" spans="1:6" ht="12.75">
      <c r="A8" s="121" t="s">
        <v>136</v>
      </c>
      <c r="B8" s="129">
        <f>341+5854+592</f>
        <v>6787</v>
      </c>
      <c r="C8" s="130">
        <v>32.622698412698405</v>
      </c>
      <c r="D8" s="141">
        <v>173.579</v>
      </c>
      <c r="E8" s="129">
        <f>C8*D8</f>
        <v>5662.615367777777</v>
      </c>
      <c r="F8" s="132">
        <f>E8/SUM(E8,B8)</f>
        <v>0.4548425955739819</v>
      </c>
    </row>
    <row r="9" spans="1:6" ht="12.75">
      <c r="A9" s="142" t="s">
        <v>561</v>
      </c>
      <c r="B9" s="129">
        <f>1613+20292+389</f>
        <v>22294</v>
      </c>
      <c r="C9" s="130">
        <v>37.598888888888894</v>
      </c>
      <c r="D9" s="141">
        <v>692</v>
      </c>
      <c r="E9" s="129">
        <f>C9*D9</f>
        <v>26018.431111111113</v>
      </c>
      <c r="F9" s="132">
        <f>E9/SUM(E9,B9)</f>
        <v>0.538545266978446</v>
      </c>
    </row>
    <row r="10" spans="1:6" ht="12.75">
      <c r="A10" s="142"/>
      <c r="B10" s="121"/>
      <c r="C10" s="121"/>
      <c r="D10" s="122"/>
      <c r="E10" s="121"/>
      <c r="F10" s="144"/>
    </row>
    <row r="11" spans="1:6" ht="12.75">
      <c r="A11" s="124" t="s">
        <v>24</v>
      </c>
      <c r="B11" s="124"/>
      <c r="C11" s="124"/>
      <c r="D11" s="139"/>
      <c r="E11" s="221">
        <f>AVERAGE(E5:E9)</f>
        <v>12610.374879650795</v>
      </c>
      <c r="F11" s="145">
        <f>AVERAGE(F5:F9)</f>
        <v>0.5524867752749041</v>
      </c>
    </row>
    <row r="12" spans="1:6" ht="12.75">
      <c r="A12" s="124" t="s">
        <v>25</v>
      </c>
      <c r="B12" s="124"/>
      <c r="C12" s="124"/>
      <c r="D12" s="139"/>
      <c r="E12" s="221">
        <f>MEDIAN(E5:E9)</f>
        <v>6396.035046349205</v>
      </c>
      <c r="F12" s="145">
        <f>MEDIAN(F5:F9)</f>
        <v>0.538545266978446</v>
      </c>
    </row>
    <row r="13" ht="12.75">
      <c r="F13" s="464"/>
    </row>
    <row r="14" ht="12.75">
      <c r="D14" s="127" t="s">
        <v>9</v>
      </c>
    </row>
    <row r="16" spans="1:6" ht="15.75">
      <c r="A16" s="583" t="s">
        <v>672</v>
      </c>
      <c r="B16" s="583"/>
      <c r="C16" s="583"/>
      <c r="D16" s="583"/>
      <c r="E16" s="583"/>
      <c r="F16" s="583"/>
    </row>
    <row r="17" spans="1:6" ht="15.75">
      <c r="A17" s="119"/>
      <c r="B17" s="119"/>
      <c r="C17" s="119"/>
      <c r="D17" s="138"/>
      <c r="E17" s="119"/>
      <c r="F17" s="123"/>
    </row>
    <row r="18" spans="1:6" ht="45.75" customHeight="1">
      <c r="A18" s="124"/>
      <c r="B18" s="153" t="s">
        <v>504</v>
      </c>
      <c r="C18" s="170" t="s">
        <v>503</v>
      </c>
      <c r="D18" s="154" t="s">
        <v>505</v>
      </c>
      <c r="E18" s="153" t="s">
        <v>560</v>
      </c>
      <c r="F18" s="155" t="s">
        <v>336</v>
      </c>
    </row>
    <row r="19" spans="1:3" ht="12.75">
      <c r="A19" s="125" t="s">
        <v>9</v>
      </c>
      <c r="B19" s="125"/>
      <c r="C19" s="126"/>
    </row>
    <row r="20" spans="1:6" ht="12.75">
      <c r="A20" s="485" t="s">
        <v>622</v>
      </c>
      <c r="B20" s="129">
        <v>786.8000000000001</v>
      </c>
      <c r="C20" s="130">
        <v>36.432812500000004</v>
      </c>
      <c r="D20" s="131">
        <v>34.1</v>
      </c>
      <c r="E20" s="129">
        <f aca="true" t="shared" si="0" ref="E20:E34">C20*D20</f>
        <v>1242.3589062500002</v>
      </c>
      <c r="F20" s="132">
        <f aca="true" t="shared" si="1" ref="F20:F34">E20/SUM(E20,B20)</f>
        <v>0.6122531372104068</v>
      </c>
    </row>
    <row r="21" spans="1:6" ht="12.75">
      <c r="A21" s="485" t="s">
        <v>623</v>
      </c>
      <c r="B21" s="133">
        <v>2949.0000000000005</v>
      </c>
      <c r="C21" s="130">
        <v>36.625312499999986</v>
      </c>
      <c r="D21" s="131">
        <v>110.469</v>
      </c>
      <c r="E21" s="129">
        <f t="shared" si="0"/>
        <v>4045.961646562498</v>
      </c>
      <c r="F21" s="132">
        <f t="shared" si="1"/>
        <v>0.5784108406871374</v>
      </c>
    </row>
    <row r="22" spans="1:6" ht="12.75">
      <c r="A22" s="485" t="s">
        <v>624</v>
      </c>
      <c r="B22" s="133">
        <v>17156</v>
      </c>
      <c r="C22" s="130">
        <v>43.14078124999999</v>
      </c>
      <c r="D22" s="131">
        <v>585</v>
      </c>
      <c r="E22" s="129">
        <f t="shared" si="0"/>
        <v>25237.357031249994</v>
      </c>
      <c r="F22" s="132">
        <f t="shared" si="1"/>
        <v>0.595313954793588</v>
      </c>
    </row>
    <row r="23" spans="1:6" ht="12.75">
      <c r="A23" s="485" t="s">
        <v>625</v>
      </c>
      <c r="B23" s="133">
        <v>18004</v>
      </c>
      <c r="C23" s="130">
        <v>17.768124999999994</v>
      </c>
      <c r="D23" s="131">
        <v>1320</v>
      </c>
      <c r="E23" s="129">
        <f t="shared" si="0"/>
        <v>23453.924999999992</v>
      </c>
      <c r="F23" s="132">
        <f t="shared" si="1"/>
        <v>0.565728386068526</v>
      </c>
    </row>
    <row r="24" spans="1:6" ht="12.75">
      <c r="A24" s="485" t="s">
        <v>626</v>
      </c>
      <c r="B24" s="133">
        <v>1618.82</v>
      </c>
      <c r="C24" s="130">
        <v>36.75953124999999</v>
      </c>
      <c r="D24" s="131">
        <v>48.086</v>
      </c>
      <c r="E24" s="129">
        <f t="shared" si="0"/>
        <v>1767.6188196874994</v>
      </c>
      <c r="F24" s="132">
        <f t="shared" si="1"/>
        <v>0.5219698077553385</v>
      </c>
    </row>
    <row r="25" spans="1:6" ht="12.75">
      <c r="A25" s="485" t="s">
        <v>627</v>
      </c>
      <c r="B25" s="133">
        <v>20468</v>
      </c>
      <c r="C25" s="130">
        <v>53.1771875</v>
      </c>
      <c r="D25" s="131">
        <v>410.9</v>
      </c>
      <c r="E25" s="129">
        <f t="shared" si="0"/>
        <v>21850.50634375</v>
      </c>
      <c r="F25" s="132">
        <f t="shared" si="1"/>
        <v>0.5163345361544663</v>
      </c>
    </row>
    <row r="26" spans="1:6" ht="12.75">
      <c r="A26" s="485" t="s">
        <v>628</v>
      </c>
      <c r="B26" s="133">
        <v>2596.8</v>
      </c>
      <c r="C26" s="130">
        <v>44.40328124999998</v>
      </c>
      <c r="D26" s="131">
        <v>97.4</v>
      </c>
      <c r="E26" s="129">
        <f t="shared" si="0"/>
        <v>4324.879593749998</v>
      </c>
      <c r="F26" s="132">
        <f t="shared" si="1"/>
        <v>0.6248309438731017</v>
      </c>
    </row>
    <row r="27" spans="1:6" ht="12.75">
      <c r="A27" s="485" t="s">
        <v>629</v>
      </c>
      <c r="B27" s="133">
        <v>1828</v>
      </c>
      <c r="C27" s="130">
        <v>21.280312499999997</v>
      </c>
      <c r="D27" s="131">
        <v>75.295</v>
      </c>
      <c r="E27" s="129">
        <f t="shared" si="0"/>
        <v>1602.3011296874997</v>
      </c>
      <c r="F27" s="132">
        <f t="shared" si="1"/>
        <v>0.46710217823747424</v>
      </c>
    </row>
    <row r="28" spans="1:6" ht="12.75">
      <c r="A28" s="485" t="s">
        <v>630</v>
      </c>
      <c r="B28" s="133">
        <v>12734</v>
      </c>
      <c r="C28" s="130">
        <v>44.21937500000001</v>
      </c>
      <c r="D28" s="131">
        <v>294</v>
      </c>
      <c r="E28" s="129">
        <f t="shared" si="0"/>
        <v>13000.496250000002</v>
      </c>
      <c r="F28" s="132">
        <f t="shared" si="1"/>
        <v>0.5051778019552258</v>
      </c>
    </row>
    <row r="29" spans="1:6" ht="12.75">
      <c r="A29" s="485" t="s">
        <v>631</v>
      </c>
      <c r="B29" s="133">
        <v>4831</v>
      </c>
      <c r="C29" s="130">
        <v>40.912656250000005</v>
      </c>
      <c r="D29" s="131">
        <v>126.6</v>
      </c>
      <c r="E29" s="129">
        <f t="shared" si="0"/>
        <v>5179.54228125</v>
      </c>
      <c r="F29" s="132">
        <f t="shared" si="1"/>
        <v>0.5174087612567617</v>
      </c>
    </row>
    <row r="30" spans="1:6" ht="12.75">
      <c r="A30" s="485" t="s">
        <v>632</v>
      </c>
      <c r="B30" s="129">
        <v>9110</v>
      </c>
      <c r="C30" s="130">
        <v>52.24625000000002</v>
      </c>
      <c r="D30" s="131">
        <v>246.668</v>
      </c>
      <c r="E30" s="129">
        <f t="shared" si="0"/>
        <v>12887.477995000005</v>
      </c>
      <c r="F30" s="132">
        <f t="shared" si="1"/>
        <v>0.5858616154965269</v>
      </c>
    </row>
    <row r="31" spans="1:6" ht="12.75">
      <c r="A31" s="485" t="s">
        <v>633</v>
      </c>
      <c r="B31" s="129">
        <v>21193.339</v>
      </c>
      <c r="C31" s="130">
        <v>37.980781250000014</v>
      </c>
      <c r="D31" s="131">
        <v>835.953</v>
      </c>
      <c r="E31" s="129">
        <f t="shared" si="0"/>
        <v>31750.14802828126</v>
      </c>
      <c r="F31" s="132">
        <f t="shared" si="1"/>
        <v>0.5996988451350214</v>
      </c>
    </row>
    <row r="32" spans="1:6" ht="12.75">
      <c r="A32" s="485" t="s">
        <v>634</v>
      </c>
      <c r="B32" s="133">
        <v>1795.8</v>
      </c>
      <c r="C32" s="130">
        <v>26.26062500000001</v>
      </c>
      <c r="D32" s="131">
        <v>81.2</v>
      </c>
      <c r="E32" s="129">
        <f t="shared" si="0"/>
        <v>2132.362750000001</v>
      </c>
      <c r="F32" s="132">
        <f t="shared" si="1"/>
        <v>0.5428397155896864</v>
      </c>
    </row>
    <row r="33" spans="1:6" ht="12.75">
      <c r="A33" s="485" t="s">
        <v>635</v>
      </c>
      <c r="B33" s="133">
        <v>4957.4</v>
      </c>
      <c r="C33" s="130">
        <v>59.22265624999999</v>
      </c>
      <c r="D33" s="131">
        <v>116.9</v>
      </c>
      <c r="E33" s="129">
        <f t="shared" si="0"/>
        <v>6923.128515625</v>
      </c>
      <c r="F33" s="132">
        <f t="shared" si="1"/>
        <v>0.5827290011988826</v>
      </c>
    </row>
    <row r="34" spans="1:6" ht="12.75">
      <c r="A34" s="485" t="s">
        <v>636</v>
      </c>
      <c r="B34" s="129">
        <v>9424.182</v>
      </c>
      <c r="C34" s="130">
        <v>23.647031249999998</v>
      </c>
      <c r="D34" s="131">
        <v>460.471</v>
      </c>
      <c r="E34" s="129">
        <f t="shared" si="0"/>
        <v>10888.77212671875</v>
      </c>
      <c r="F34" s="132">
        <f t="shared" si="1"/>
        <v>0.5360506432885676</v>
      </c>
    </row>
    <row r="36" spans="1:6" ht="12.75">
      <c r="A36" s="134" t="s">
        <v>24</v>
      </c>
      <c r="B36" s="135"/>
      <c r="C36" s="135"/>
      <c r="D36" s="136"/>
      <c r="E36" s="222">
        <f>AVERAGE(E20:E34)</f>
        <v>11085.789094520831</v>
      </c>
      <c r="F36" s="137">
        <f>AVERAGE(F20:F34)</f>
        <v>0.5567806779133806</v>
      </c>
    </row>
    <row r="37" spans="1:6" ht="12.75">
      <c r="A37" s="134" t="s">
        <v>25</v>
      </c>
      <c r="B37" s="135"/>
      <c r="C37" s="135"/>
      <c r="D37" s="136"/>
      <c r="E37" s="222">
        <f>MEDIAN(E20:E34)</f>
        <v>6923.128515625</v>
      </c>
      <c r="F37" s="137">
        <f>MEDIAN(F20:F34)</f>
        <v>0.565728386068526</v>
      </c>
    </row>
    <row r="38" spans="1:6" ht="12.75" customHeight="1">
      <c r="A38" s="146"/>
      <c r="B38" s="146"/>
      <c r="C38" s="146"/>
      <c r="D38" s="147"/>
      <c r="E38" s="146"/>
      <c r="F38" s="132"/>
    </row>
    <row r="39" spans="1:6" ht="12.75">
      <c r="A39" s="584" t="s">
        <v>735</v>
      </c>
      <c r="B39" s="584"/>
      <c r="C39" s="584"/>
      <c r="D39" s="584"/>
      <c r="E39" s="584"/>
      <c r="F39" s="585"/>
    </row>
    <row r="41" ht="12.75">
      <c r="C41" s="179"/>
    </row>
  </sheetData>
  <sheetProtection/>
  <mergeCells count="3">
    <mergeCell ref="A1:F1"/>
    <mergeCell ref="A16:F16"/>
    <mergeCell ref="A39:F39"/>
  </mergeCells>
  <printOptions/>
  <pageMargins left="0.45" right="0.45" top="0.75" bottom="0.75" header="0.3" footer="0.3"/>
  <pageSetup fitToHeight="1" fitToWidth="1" horizontalDpi="600" verticalDpi="600" orientation="landscape" scale="95" r:id="rId1"/>
  <headerFooter>
    <oddHeader>&amp;R&amp;"Arial,Bold"&amp;A</oddHeader>
  </headerFooter>
</worksheet>
</file>

<file path=xl/worksheets/sheet35.xml><?xml version="1.0" encoding="utf-8"?>
<worksheet xmlns="http://schemas.openxmlformats.org/spreadsheetml/2006/main" xmlns:r="http://schemas.openxmlformats.org/officeDocument/2006/relationships">
  <sheetPr>
    <pageSetUpPr fitToPage="1"/>
  </sheetPr>
  <dimension ref="A1:R38"/>
  <sheetViews>
    <sheetView zoomScalePageLayoutView="0" workbookViewId="0" topLeftCell="A21">
      <selection activeCell="E18" sqref="E18"/>
    </sheetView>
  </sheetViews>
  <sheetFormatPr defaultColWidth="9.140625" defaultRowHeight="15"/>
  <cols>
    <col min="1" max="1" width="20.8515625" style="178" bestFit="1" customWidth="1"/>
    <col min="2" max="2" width="12.00390625" style="178" customWidth="1"/>
    <col min="3" max="3" width="19.57421875" style="178" customWidth="1"/>
    <col min="4" max="4" width="17.00390625" style="178" customWidth="1"/>
    <col min="5" max="5" width="12.421875" style="178" customWidth="1"/>
    <col min="6" max="6" width="10.28125" style="178" customWidth="1"/>
    <col min="7" max="7" width="9.140625" style="178" customWidth="1"/>
    <col min="8" max="8" width="12.00390625" style="178" customWidth="1"/>
    <col min="9" max="11" width="9.140625" style="178" customWidth="1"/>
    <col min="12" max="12" width="10.57421875" style="178" customWidth="1"/>
    <col min="13" max="13" width="14.57421875" style="178" customWidth="1"/>
    <col min="14" max="16384" width="9.140625" style="178" customWidth="1"/>
  </cols>
  <sheetData>
    <row r="1" spans="1:13" ht="31.5" customHeight="1">
      <c r="A1" s="586" t="s">
        <v>125</v>
      </c>
      <c r="B1" s="586"/>
      <c r="C1" s="586"/>
      <c r="D1" s="586"/>
      <c r="E1" s="586"/>
      <c r="F1" s="586"/>
      <c r="G1" s="586"/>
      <c r="H1" s="586"/>
      <c r="I1" s="586"/>
      <c r="J1" s="586"/>
      <c r="K1" s="586"/>
      <c r="L1" s="586"/>
      <c r="M1" s="586"/>
    </row>
    <row r="2" spans="1:13" ht="15.75">
      <c r="A2" s="587"/>
      <c r="B2" s="587"/>
      <c r="C2" s="587"/>
      <c r="D2" s="587"/>
      <c r="E2" s="587"/>
      <c r="F2" s="587"/>
      <c r="G2" s="587"/>
      <c r="H2" s="587"/>
      <c r="I2" s="587"/>
      <c r="J2" s="587"/>
      <c r="K2" s="587"/>
      <c r="L2" s="587"/>
      <c r="M2" s="587"/>
    </row>
    <row r="3" spans="1:13" ht="15.75">
      <c r="A3" s="183"/>
      <c r="B3" s="183"/>
      <c r="C3" s="183"/>
      <c r="D3" s="183"/>
      <c r="E3" s="183"/>
      <c r="F3" s="183"/>
      <c r="G3" s="183"/>
      <c r="H3" s="183"/>
      <c r="I3" s="183"/>
      <c r="J3" s="183"/>
      <c r="K3" s="183"/>
      <c r="L3" s="183"/>
      <c r="M3" s="183"/>
    </row>
    <row r="4" ht="15.75">
      <c r="A4" s="184" t="s">
        <v>70</v>
      </c>
    </row>
    <row r="6" spans="3:5" ht="19.5">
      <c r="C6" s="178" t="s">
        <v>142</v>
      </c>
      <c r="D6" s="178" t="s">
        <v>71</v>
      </c>
      <c r="E6" s="178" t="s">
        <v>72</v>
      </c>
    </row>
    <row r="7" ht="15.75">
      <c r="A7" s="184"/>
    </row>
    <row r="8" ht="15.75">
      <c r="A8" s="184" t="s">
        <v>73</v>
      </c>
    </row>
    <row r="9" spans="1:13" ht="15">
      <c r="A9" s="588" t="s">
        <v>143</v>
      </c>
      <c r="B9" s="588"/>
      <c r="C9" s="588"/>
      <c r="D9" s="588"/>
      <c r="E9" s="588"/>
      <c r="F9" s="588"/>
      <c r="G9" s="588"/>
      <c r="H9" s="588"/>
      <c r="I9" s="588"/>
      <c r="J9" s="588"/>
      <c r="K9" s="588"/>
      <c r="L9" s="588"/>
      <c r="M9" s="588"/>
    </row>
    <row r="10" spans="1:13" ht="19.5">
      <c r="A10" s="185"/>
      <c r="B10" s="185"/>
      <c r="C10" s="178" t="s">
        <v>144</v>
      </c>
      <c r="D10" s="186" t="s">
        <v>74</v>
      </c>
      <c r="E10" s="178" t="s">
        <v>145</v>
      </c>
      <c r="F10" s="185"/>
      <c r="G10" s="185"/>
      <c r="H10" s="185"/>
      <c r="I10" s="185"/>
      <c r="J10" s="185"/>
      <c r="K10" s="185"/>
      <c r="L10" s="185"/>
      <c r="M10" s="185"/>
    </row>
    <row r="11" spans="1:13" ht="15">
      <c r="A11" s="185"/>
      <c r="B11" s="185"/>
      <c r="C11" s="187" t="s">
        <v>75</v>
      </c>
      <c r="D11" s="188" t="s">
        <v>76</v>
      </c>
      <c r="E11" s="185"/>
      <c r="F11" s="185"/>
      <c r="G11" s="185"/>
      <c r="H11" s="185"/>
      <c r="I11" s="185"/>
      <c r="J11" s="185"/>
      <c r="K11" s="185"/>
      <c r="L11" s="185"/>
      <c r="M11" s="185"/>
    </row>
    <row r="12" spans="1:13" ht="15">
      <c r="A12" s="185"/>
      <c r="B12" s="185"/>
      <c r="D12" s="188" t="s">
        <v>77</v>
      </c>
      <c r="E12" s="185"/>
      <c r="F12" s="185"/>
      <c r="G12" s="185"/>
      <c r="H12" s="185"/>
      <c r="I12" s="185"/>
      <c r="J12" s="185"/>
      <c r="K12" s="185"/>
      <c r="L12" s="185"/>
      <c r="M12" s="185"/>
    </row>
    <row r="14" ht="15.75">
      <c r="A14" s="184" t="s">
        <v>78</v>
      </c>
    </row>
    <row r="15" spans="3:5" ht="15">
      <c r="C15" s="178" t="s">
        <v>79</v>
      </c>
      <c r="D15" s="178" t="s">
        <v>71</v>
      </c>
      <c r="E15" s="178" t="s">
        <v>736</v>
      </c>
    </row>
    <row r="16" spans="4:5" ht="15">
      <c r="D16" s="178" t="s">
        <v>71</v>
      </c>
      <c r="E16" s="189">
        <v>0.05</v>
      </c>
    </row>
    <row r="17" spans="3:6" ht="15">
      <c r="C17" s="178" t="s">
        <v>80</v>
      </c>
      <c r="D17" s="178" t="s">
        <v>71</v>
      </c>
      <c r="E17" s="189">
        <v>0.093</v>
      </c>
      <c r="F17" s="190"/>
    </row>
    <row r="18" spans="3:12" ht="15">
      <c r="C18" s="178" t="s">
        <v>81</v>
      </c>
      <c r="D18" s="178" t="s">
        <v>71</v>
      </c>
      <c r="E18" s="191">
        <v>0.28</v>
      </c>
      <c r="L18" s="178" t="s">
        <v>9</v>
      </c>
    </row>
    <row r="19" spans="3:18" ht="15">
      <c r="C19" s="178" t="s">
        <v>82</v>
      </c>
      <c r="D19" s="192" t="s">
        <v>605</v>
      </c>
      <c r="E19" s="191">
        <v>0.55</v>
      </c>
      <c r="R19" s="178" t="s">
        <v>9</v>
      </c>
    </row>
    <row r="20" spans="3:5" ht="15">
      <c r="C20" s="178" t="s">
        <v>83</v>
      </c>
      <c r="D20" s="192" t="s">
        <v>605</v>
      </c>
      <c r="E20" s="191">
        <f>1-E19</f>
        <v>0.44999999999999996</v>
      </c>
    </row>
    <row r="21" spans="3:5" ht="15">
      <c r="C21" s="178" t="s">
        <v>82</v>
      </c>
      <c r="D21" s="192" t="s">
        <v>606</v>
      </c>
      <c r="E21" s="191">
        <v>0.4</v>
      </c>
    </row>
    <row r="22" spans="3:5" ht="15">
      <c r="C22" s="178" t="s">
        <v>83</v>
      </c>
      <c r="D22" s="192" t="s">
        <v>606</v>
      </c>
      <c r="E22" s="191">
        <f>1-E21</f>
        <v>0.6</v>
      </c>
    </row>
    <row r="24" ht="15.75">
      <c r="A24" s="184" t="s">
        <v>84</v>
      </c>
    </row>
    <row r="25" spans="1:5" ht="19.5">
      <c r="A25" s="193" t="s">
        <v>146</v>
      </c>
      <c r="E25" s="178" t="str">
        <f>"(common equity ratio of "&amp;TEXT(E19,"00.0%")&amp;")"</f>
        <v>(common equity ratio of 55.0%)</v>
      </c>
    </row>
    <row r="26" spans="3:5" ht="19.5">
      <c r="C26" s="178" t="s">
        <v>142</v>
      </c>
      <c r="D26" s="178" t="s">
        <v>71</v>
      </c>
      <c r="E26" s="178" t="str">
        <f>"("&amp;TEXT(E16,"0.00%")&amp;")(1-"&amp;TEXT(E18,".000")&amp;")("&amp;TEXT(E20,"00.0%")&amp;") + ("&amp;TEXT(E17,"0.00%")&amp;")("&amp;TEXT(E19,"00.0%")&amp;")"</f>
        <v>(5.00%)(1-.280)(45.0%) + (9.30%)(55.0%)</v>
      </c>
    </row>
    <row r="27" spans="4:6" ht="15">
      <c r="D27" s="178" t="s">
        <v>71</v>
      </c>
      <c r="E27" s="189">
        <f>E16*(1-E18)*E20+E17*E19</f>
        <v>0.06735</v>
      </c>
      <c r="F27" s="190" t="s">
        <v>9</v>
      </c>
    </row>
    <row r="28" spans="1:9" ht="19.5">
      <c r="A28" s="193" t="str">
        <f>"2.                  Estimate Cost of Equity for sample at "&amp;TEXT(E21,"00.0%")&amp;" common equity ratio with"</f>
        <v>2.                  Estimate Cost of Equity for sample at 40.0% common equity ratio with</v>
      </c>
      <c r="G28" s="178" t="s">
        <v>147</v>
      </c>
      <c r="I28" s="178" t="str">
        <f>"at "&amp;TEXT(E27,"0.00%")&amp;""</f>
        <v>at 6.74%</v>
      </c>
    </row>
    <row r="29" spans="1:16" ht="15">
      <c r="A29" s="194"/>
      <c r="P29" s="178" t="s">
        <v>9</v>
      </c>
    </row>
    <row r="30" spans="3:5" ht="19.5">
      <c r="C30" s="178" t="s">
        <v>142</v>
      </c>
      <c r="D30" s="178" t="s">
        <v>71</v>
      </c>
      <c r="E30" s="178" t="s">
        <v>72</v>
      </c>
    </row>
    <row r="31" spans="2:5" ht="15">
      <c r="B31" s="178" t="s">
        <v>9</v>
      </c>
      <c r="C31" s="195">
        <f>E27</f>
        <v>0.06735</v>
      </c>
      <c r="D31" s="178" t="s">
        <v>71</v>
      </c>
      <c r="E31" s="192" t="str">
        <f>"("&amp;TEXT(E16,"0.00%")&amp;")(1-"&amp;TEXT(E18,".000")&amp;")("&amp;TEXT(E22,"00.0%")&amp;") + (X)("&amp;TEXT(E21,"00.0%")&amp;")"</f>
        <v>(5.00%)(1-.280)(60.0%) + (X)(40.0%)</v>
      </c>
    </row>
    <row r="32" spans="3:5" ht="15">
      <c r="C32" s="195" t="str">
        <f>"Cost of Equity at "&amp;TEXT(E21,"00.0%")&amp;" Equity Ratio"</f>
        <v>Cost of Equity at 40.0% Equity Ratio</v>
      </c>
      <c r="D32" s="178" t="s">
        <v>71</v>
      </c>
      <c r="E32" s="196">
        <f>(C31-(E16*(1-E18)*E22))/E21</f>
        <v>0.11437499999999999</v>
      </c>
    </row>
    <row r="33" spans="1:5" ht="15">
      <c r="A33" s="187"/>
      <c r="B33" s="187"/>
      <c r="C33" s="187"/>
      <c r="E33" s="196"/>
    </row>
    <row r="34" ht="15">
      <c r="A34" s="193" t="str">
        <f>"3.                  Difference between Equity Return at "&amp;TEXT(E19,"00.0%")&amp;" and "&amp;TEXT(E21,"00.0%")&amp;" common equity ratios:"</f>
        <v>3.                  Difference between Equity Return at 55.0% and 40.0% common equity ratios:</v>
      </c>
    </row>
    <row r="35" spans="1:5" ht="15">
      <c r="A35" s="193"/>
      <c r="C35" s="177" t="str">
        <f>TEXT(E32,"0.00%")&amp;" - "&amp;TEXT(E17,"0.00%")</f>
        <v>11.44% - 9.30%</v>
      </c>
      <c r="D35" s="178" t="s">
        <v>71</v>
      </c>
      <c r="E35" s="189" t="str">
        <f>TEXT((E32-E17),"0.00%")&amp;" ("&amp;TEXT(((E32-E17)*10000),"00")&amp;" basis points)"</f>
        <v>2.14% (214 basis points)</v>
      </c>
    </row>
    <row r="37" spans="2:13" ht="15">
      <c r="B37" s="197"/>
      <c r="C37" s="197"/>
      <c r="D37" s="197"/>
      <c r="E37" s="197"/>
      <c r="F37" s="197"/>
      <c r="G37" s="197"/>
      <c r="H37" s="197"/>
      <c r="I37" s="197"/>
      <c r="J37" s="197"/>
      <c r="K37" s="197"/>
      <c r="L37" s="197"/>
      <c r="M37" s="197"/>
    </row>
    <row r="38" ht="15">
      <c r="D38" s="178" t="s">
        <v>9</v>
      </c>
    </row>
  </sheetData>
  <sheetProtection/>
  <mergeCells count="3">
    <mergeCell ref="A1:M1"/>
    <mergeCell ref="A2:M2"/>
    <mergeCell ref="A9:M9"/>
  </mergeCells>
  <printOptions/>
  <pageMargins left="0.7" right="0.7" top="0.75" bottom="0.75" header="0.3" footer="0.3"/>
  <pageSetup fitToHeight="1" fitToWidth="1" horizontalDpi="600" verticalDpi="600" orientation="landscape" scale="74" r:id="rId1"/>
  <headerFooter>
    <oddHeader>&amp;R&amp;"Arial,Bold"Schedule 22
Page 1 of 2</oddHeader>
  </headerFooter>
</worksheet>
</file>

<file path=xl/worksheets/sheet36.xml><?xml version="1.0" encoding="utf-8"?>
<worksheet xmlns="http://schemas.openxmlformats.org/spreadsheetml/2006/main" xmlns:r="http://schemas.openxmlformats.org/officeDocument/2006/relationships">
  <sheetPr>
    <pageSetUpPr fitToPage="1"/>
  </sheetPr>
  <dimension ref="A1:K45"/>
  <sheetViews>
    <sheetView zoomScalePageLayoutView="0" workbookViewId="0" topLeftCell="A17">
      <selection activeCell="A1" sqref="A1"/>
    </sheetView>
  </sheetViews>
  <sheetFormatPr defaultColWidth="9.140625" defaultRowHeight="15"/>
  <cols>
    <col min="1" max="1" width="20.8515625" style="178" customWidth="1"/>
    <col min="2" max="2" width="12.421875" style="178" customWidth="1"/>
    <col min="3" max="3" width="24.421875" style="178" customWidth="1"/>
    <col min="4" max="4" width="9.140625" style="178" customWidth="1"/>
    <col min="5" max="5" width="18.421875" style="178" customWidth="1"/>
    <col min="6" max="6" width="12.8515625" style="178" customWidth="1"/>
    <col min="7" max="16384" width="9.140625" style="178" customWidth="1"/>
  </cols>
  <sheetData>
    <row r="1" ht="15.75">
      <c r="A1" s="184" t="s">
        <v>85</v>
      </c>
    </row>
    <row r="2" ht="15">
      <c r="B2" s="178" t="s">
        <v>86</v>
      </c>
    </row>
    <row r="3" spans="3:6" ht="19.5">
      <c r="C3" s="178" t="s">
        <v>144</v>
      </c>
      <c r="D3" s="186" t="s">
        <v>74</v>
      </c>
      <c r="E3" s="178" t="s">
        <v>148</v>
      </c>
      <c r="F3" s="198" t="s">
        <v>149</v>
      </c>
    </row>
    <row r="4" spans="4:6" ht="19.5">
      <c r="D4" s="186"/>
      <c r="F4" s="199" t="s">
        <v>150</v>
      </c>
    </row>
    <row r="5" spans="3:5" ht="15">
      <c r="C5" s="187" t="s">
        <v>75</v>
      </c>
      <c r="D5" s="178" t="s">
        <v>87</v>
      </c>
      <c r="E5" s="185"/>
    </row>
    <row r="6" spans="3:5" ht="15">
      <c r="C6" s="185"/>
      <c r="D6" s="188" t="s">
        <v>88</v>
      </c>
      <c r="E6" s="185"/>
    </row>
    <row r="7" spans="3:5" ht="15">
      <c r="C7" s="185"/>
      <c r="D7" s="188" t="s">
        <v>89</v>
      </c>
      <c r="E7" s="185"/>
    </row>
    <row r="8" ht="15.75">
      <c r="A8" s="184" t="s">
        <v>78</v>
      </c>
    </row>
    <row r="9" spans="3:5" ht="15">
      <c r="C9" s="178" t="s">
        <v>79</v>
      </c>
      <c r="D9" s="178" t="s">
        <v>74</v>
      </c>
      <c r="E9" s="178" t="s">
        <v>736</v>
      </c>
    </row>
    <row r="10" spans="4:6" ht="15">
      <c r="D10" s="178" t="s">
        <v>74</v>
      </c>
      <c r="E10" s="189">
        <f>'Schedule 22 page 1 of 2'!E16</f>
        <v>0.05</v>
      </c>
      <c r="F10" s="190"/>
    </row>
    <row r="11" spans="3:6" ht="15">
      <c r="C11" s="178" t="s">
        <v>80</v>
      </c>
      <c r="D11" s="178" t="s">
        <v>74</v>
      </c>
      <c r="E11" s="189">
        <f>'Schedule 22 page 1 of 2'!E17</f>
        <v>0.093</v>
      </c>
      <c r="F11" s="190"/>
    </row>
    <row r="12" spans="3:5" ht="15">
      <c r="C12" s="178" t="s">
        <v>81</v>
      </c>
      <c r="D12" s="178" t="s">
        <v>74</v>
      </c>
      <c r="E12" s="191">
        <f>'Schedule 22 page 1 of 2'!E18</f>
        <v>0.28</v>
      </c>
    </row>
    <row r="13" spans="3:5" ht="15">
      <c r="C13" s="178" t="s">
        <v>82</v>
      </c>
      <c r="D13" s="192" t="s">
        <v>605</v>
      </c>
      <c r="E13" s="191">
        <f>'Schedule 22 page 1 of 2'!E19</f>
        <v>0.55</v>
      </c>
    </row>
    <row r="14" spans="3:5" ht="15">
      <c r="C14" s="178" t="s">
        <v>83</v>
      </c>
      <c r="D14" s="192" t="s">
        <v>605</v>
      </c>
      <c r="E14" s="191">
        <f>'Schedule 22 page 1 of 2'!E20</f>
        <v>0.44999999999999996</v>
      </c>
    </row>
    <row r="15" spans="3:5" ht="15">
      <c r="C15" s="178" t="s">
        <v>82</v>
      </c>
      <c r="D15" s="192" t="s">
        <v>606</v>
      </c>
      <c r="E15" s="191">
        <f>'Schedule 22 page 1 of 2'!E21</f>
        <v>0.4</v>
      </c>
    </row>
    <row r="16" spans="3:5" ht="15">
      <c r="C16" s="178" t="s">
        <v>83</v>
      </c>
      <c r="D16" s="192" t="s">
        <v>606</v>
      </c>
      <c r="E16" s="191">
        <f>'Schedule 22 page 1 of 2'!E22</f>
        <v>0.6</v>
      </c>
    </row>
    <row r="17" spans="1:8" ht="15.75">
      <c r="A17" s="184" t="s">
        <v>84</v>
      </c>
      <c r="H17" s="178" t="s">
        <v>9</v>
      </c>
    </row>
    <row r="18" spans="1:6" ht="19.5">
      <c r="A18" s="200" t="s">
        <v>90</v>
      </c>
      <c r="B18" s="178" t="s">
        <v>151</v>
      </c>
      <c r="F18" s="178" t="str">
        <f>"of "&amp;TEXT(E13,"00.0%")&amp;")"</f>
        <v>of 55.0%)</v>
      </c>
    </row>
    <row r="19" spans="3:5" ht="19.5">
      <c r="C19" s="178" t="s">
        <v>142</v>
      </c>
      <c r="D19" s="178" t="s">
        <v>74</v>
      </c>
      <c r="E19" s="178" t="str">
        <f>"("&amp;TEXT(E10,"0.00%")&amp;")(1-"&amp;TEXT(E12,".000")&amp;")("&amp;TEXT(E14,"00.0%")&amp;") + ("&amp;TEXT(E11,"0.00%")&amp;")("&amp;TEXT(E13,"00.0%")&amp;")"</f>
        <v>(5.00%)(1-.280)(45.0%) + (9.30%)(55.0%)</v>
      </c>
    </row>
    <row r="20" spans="4:6" ht="15">
      <c r="D20" s="178" t="s">
        <v>74</v>
      </c>
      <c r="E20" s="189">
        <f>E10*(1-E12)*E14+E11*E13</f>
        <v>0.06735</v>
      </c>
      <c r="F20" s="190"/>
    </row>
    <row r="22" spans="1:4" ht="19.5">
      <c r="A22" s="200" t="s">
        <v>91</v>
      </c>
      <c r="B22" s="178" t="s">
        <v>152</v>
      </c>
      <c r="D22" s="178" t="str">
        <f>"firm (common equity ratio of "&amp;TEXT(E15,"00.0%")&amp;")"</f>
        <v>firm (common equity ratio of 40.0%)</v>
      </c>
    </row>
    <row r="23" spans="3:11" ht="19.5">
      <c r="C23" s="178" t="s">
        <v>153</v>
      </c>
      <c r="K23" s="201"/>
    </row>
    <row r="25" spans="3:6" ht="19.5">
      <c r="C25" s="178" t="s">
        <v>145</v>
      </c>
      <c r="D25" s="178" t="s">
        <v>74</v>
      </c>
      <c r="E25" s="178" t="str">
        <f>TEXT(E20,"0.00%")&amp;"       x"</f>
        <v>6.74%       x</v>
      </c>
      <c r="F25" s="202" t="str">
        <f>"(1-"&amp;TEXT($E12,".000")&amp;" x "&amp;TEXT($E16,"00.0%")&amp;")"</f>
        <v>(1-.280 x 60.0%)</v>
      </c>
    </row>
    <row r="26" ht="15">
      <c r="F26" s="178" t="str">
        <f>"(1-"&amp;TEXT($E12,".000")&amp;" x "&amp;TEXT($E14,"00.0%")&amp;")"</f>
        <v>(1-.280 x 45.0%)</v>
      </c>
    </row>
    <row r="28" spans="3:5" ht="19.5">
      <c r="C28" s="178" t="s">
        <v>145</v>
      </c>
      <c r="D28" s="178" t="s">
        <v>74</v>
      </c>
      <c r="E28" s="189">
        <f>E20*(1-E12*E16)/(1-E12*E14)</f>
        <v>0.06411350114416475</v>
      </c>
    </row>
    <row r="31" spans="1:2" ht="19.5">
      <c r="A31" s="200" t="s">
        <v>92</v>
      </c>
      <c r="B31" s="188" t="s">
        <v>154</v>
      </c>
    </row>
    <row r="32" spans="1:11" ht="19.5">
      <c r="A32" s="589" t="s">
        <v>9</v>
      </c>
      <c r="B32" s="589"/>
      <c r="C32" s="188" t="s">
        <v>155</v>
      </c>
      <c r="K32" s="178" t="s">
        <v>9</v>
      </c>
    </row>
    <row r="33" spans="3:5" ht="15">
      <c r="C33" s="195">
        <f>E28</f>
        <v>0.06411350114416475</v>
      </c>
      <c r="D33" s="188" t="s">
        <v>74</v>
      </c>
      <c r="E33" s="188" t="str">
        <f>"("&amp;TEXT(E10,"0.00%")&amp;")(1-"&amp;TEXT(E12,".000")&amp;")("&amp;TEXT(E16,"00.0%")&amp;") + (X)("&amp;TEXT(E15,"00.0%")&amp;")"</f>
        <v>(5.00%)(1-.280)(60.0%) + (X)(40.0%)</v>
      </c>
    </row>
    <row r="34" spans="2:5" ht="15">
      <c r="B34" s="188"/>
      <c r="C34" s="177" t="str">
        <f>"Cost of Equity at "&amp;TEXT(E15,"00.0%")&amp;" Equity Ratio"</f>
        <v>Cost of Equity at 40.0% Equity Ratio</v>
      </c>
      <c r="D34" s="188" t="s">
        <v>74</v>
      </c>
      <c r="E34" s="189">
        <f>(C33-(E10*(1-E12)*E16))/E15</f>
        <v>0.10628375286041189</v>
      </c>
    </row>
    <row r="35" ht="15">
      <c r="B35" s="188"/>
    </row>
    <row r="36" ht="15">
      <c r="A36" s="193"/>
    </row>
    <row r="37" spans="1:2" ht="15">
      <c r="A37" s="200" t="s">
        <v>93</v>
      </c>
      <c r="B37" s="188" t="str">
        <f>"Difference between Equity Return at "&amp;TEXT(E13,"00.0%")&amp;" and "&amp;TEXT(E15,"00.0%")&amp;" common equity ratios:"</f>
        <v>Difference between Equity Return at 55.0% and 40.0% common equity ratios:</v>
      </c>
    </row>
    <row r="38" spans="1:5" ht="15">
      <c r="A38" s="200"/>
      <c r="B38" s="188"/>
      <c r="C38" s="177" t="str">
        <f>TEXT(E34,"0.00%")&amp;" - "&amp;TEXT(E11,"0.00%")</f>
        <v>10.63% - 9.30%</v>
      </c>
      <c r="D38" s="178" t="s">
        <v>74</v>
      </c>
      <c r="E38" s="178" t="str">
        <f>TEXT((E34-E11),"0.00%")&amp;" ("&amp;TEXT((E34-E11)*10000,"00")&amp;" basis points)"</f>
        <v>1.33% (133 basis points)</v>
      </c>
    </row>
    <row r="42" ht="15">
      <c r="E42" s="190"/>
    </row>
    <row r="43" ht="15">
      <c r="E43" s="203"/>
    </row>
    <row r="44" ht="15">
      <c r="F44" s="178" t="s">
        <v>9</v>
      </c>
    </row>
    <row r="45" ht="15">
      <c r="H45" s="190"/>
    </row>
  </sheetData>
  <sheetProtection/>
  <mergeCells count="1">
    <mergeCell ref="A32:B32"/>
  </mergeCells>
  <printOptions/>
  <pageMargins left="0.7" right="0.7" top="0.75" bottom="0.75" header="0.3" footer="0.3"/>
  <pageSetup fitToHeight="1" fitToWidth="1" horizontalDpi="600" verticalDpi="600" orientation="landscape" scale="82" r:id="rId1"/>
  <headerFooter>
    <oddHeader>&amp;R&amp;"Arial,Bold"Schedule 22
Page 2 of 2</oddHeader>
  </headerFooter>
</worksheet>
</file>

<file path=xl/worksheets/sheet4.xml><?xml version="1.0" encoding="utf-8"?>
<worksheet xmlns="http://schemas.openxmlformats.org/spreadsheetml/2006/main" xmlns:r="http://schemas.openxmlformats.org/officeDocument/2006/relationships">
  <sheetPr transitionEvaluation="1" transitionEntry="1">
    <pageSetUpPr fitToPage="1"/>
  </sheetPr>
  <dimension ref="A1:Y40"/>
  <sheetViews>
    <sheetView zoomScalePageLayoutView="0" workbookViewId="0" topLeftCell="A1">
      <selection activeCell="A1" sqref="A1:V1"/>
    </sheetView>
  </sheetViews>
  <sheetFormatPr defaultColWidth="21.00390625" defaultRowHeight="15"/>
  <cols>
    <col min="1" max="1" width="31.57421875" style="262" customWidth="1"/>
    <col min="2" max="15" width="10.00390625" style="262" customWidth="1"/>
    <col min="16" max="17" width="10.00390625" style="263" customWidth="1"/>
    <col min="18" max="18" width="10.00390625" style="262" customWidth="1"/>
    <col min="19" max="21" width="9.57421875" style="263" customWidth="1"/>
    <col min="22" max="22" width="9.421875" style="291" customWidth="1"/>
    <col min="23" max="23" width="11.140625" style="263" customWidth="1"/>
    <col min="24" max="16384" width="21.00390625" style="262" customWidth="1"/>
  </cols>
  <sheetData>
    <row r="1" spans="1:25" s="263" customFormat="1" ht="16.5" customHeight="1">
      <c r="A1" s="530" t="s">
        <v>300</v>
      </c>
      <c r="B1" s="530"/>
      <c r="C1" s="530"/>
      <c r="D1" s="530"/>
      <c r="E1" s="530"/>
      <c r="F1" s="530"/>
      <c r="G1" s="530"/>
      <c r="H1" s="530"/>
      <c r="I1" s="530"/>
      <c r="J1" s="530"/>
      <c r="K1" s="530"/>
      <c r="L1" s="530"/>
      <c r="M1" s="530"/>
      <c r="N1" s="530"/>
      <c r="O1" s="530"/>
      <c r="P1" s="530"/>
      <c r="Q1" s="530"/>
      <c r="R1" s="530"/>
      <c r="S1" s="530"/>
      <c r="T1" s="530"/>
      <c r="U1" s="530"/>
      <c r="V1" s="530"/>
      <c r="X1" s="262"/>
      <c r="Y1" s="262"/>
    </row>
    <row r="2" spans="1:25" s="263" customFormat="1" ht="16.5" customHeight="1">
      <c r="A2" s="530" t="s">
        <v>301</v>
      </c>
      <c r="B2" s="530"/>
      <c r="C2" s="530"/>
      <c r="D2" s="530"/>
      <c r="E2" s="530"/>
      <c r="F2" s="530"/>
      <c r="G2" s="530"/>
      <c r="H2" s="530"/>
      <c r="I2" s="530"/>
      <c r="J2" s="530"/>
      <c r="K2" s="530"/>
      <c r="L2" s="530"/>
      <c r="M2" s="530"/>
      <c r="N2" s="530"/>
      <c r="O2" s="530"/>
      <c r="P2" s="530"/>
      <c r="Q2" s="530"/>
      <c r="R2" s="530"/>
      <c r="S2" s="530"/>
      <c r="T2" s="530"/>
      <c r="U2" s="530"/>
      <c r="V2" s="530"/>
      <c r="X2" s="262"/>
      <c r="Y2" s="262"/>
    </row>
    <row r="3" spans="1:25" s="263" customFormat="1" ht="16.5" customHeight="1">
      <c r="A3" s="261"/>
      <c r="B3" s="261"/>
      <c r="C3" s="261"/>
      <c r="D3" s="261"/>
      <c r="E3" s="261"/>
      <c r="F3" s="261"/>
      <c r="G3" s="261"/>
      <c r="H3" s="261"/>
      <c r="I3" s="261"/>
      <c r="J3" s="261"/>
      <c r="K3" s="261"/>
      <c r="L3" s="261"/>
      <c r="M3" s="262"/>
      <c r="N3" s="262"/>
      <c r="O3" s="262"/>
      <c r="R3" s="262"/>
      <c r="S3" s="262"/>
      <c r="T3" s="262"/>
      <c r="U3" s="262"/>
      <c r="V3" s="289"/>
      <c r="X3" s="262"/>
      <c r="Y3" s="262"/>
    </row>
    <row r="4" spans="1:25" s="263" customFormat="1" ht="16.5" customHeight="1">
      <c r="A4" s="262"/>
      <c r="B4" s="265">
        <v>1990</v>
      </c>
      <c r="C4" s="265">
        <v>1991</v>
      </c>
      <c r="D4" s="265">
        <v>1992</v>
      </c>
      <c r="E4" s="265">
        <v>1993</v>
      </c>
      <c r="F4" s="265">
        <v>1994</v>
      </c>
      <c r="G4" s="265">
        <v>1995</v>
      </c>
      <c r="H4" s="265">
        <v>1996</v>
      </c>
      <c r="I4" s="265">
        <v>1997</v>
      </c>
      <c r="J4" s="265">
        <v>1998</v>
      </c>
      <c r="K4" s="265">
        <v>1999</v>
      </c>
      <c r="L4" s="266">
        <v>2000</v>
      </c>
      <c r="M4" s="266">
        <v>2001</v>
      </c>
      <c r="N4" s="266">
        <v>2002</v>
      </c>
      <c r="O4" s="266">
        <v>2003</v>
      </c>
      <c r="P4" s="266">
        <v>2004</v>
      </c>
      <c r="Q4" s="266">
        <v>2005</v>
      </c>
      <c r="R4" s="266">
        <v>2006</v>
      </c>
      <c r="S4" s="266">
        <v>2007</v>
      </c>
      <c r="T4" s="266">
        <v>2008</v>
      </c>
      <c r="U4" s="266">
        <v>2009</v>
      </c>
      <c r="V4" s="290">
        <v>2010</v>
      </c>
      <c r="W4" s="374"/>
      <c r="X4" s="262"/>
      <c r="Y4" s="262"/>
    </row>
    <row r="5" spans="1:25" s="263" customFormat="1" ht="16.5" customHeight="1">
      <c r="A5" s="262"/>
      <c r="B5" s="261"/>
      <c r="C5" s="261"/>
      <c r="D5" s="261"/>
      <c r="E5" s="261"/>
      <c r="F5" s="261"/>
      <c r="G5" s="261"/>
      <c r="H5" s="261"/>
      <c r="I5" s="261"/>
      <c r="J5" s="261"/>
      <c r="K5" s="261"/>
      <c r="V5" s="291"/>
      <c r="X5" s="262"/>
      <c r="Y5" s="262"/>
    </row>
    <row r="6" spans="1:25" s="263" customFormat="1" ht="16.5" customHeight="1">
      <c r="A6" s="267" t="s">
        <v>227</v>
      </c>
      <c r="B6" s="268"/>
      <c r="C6" s="268"/>
      <c r="D6" s="268"/>
      <c r="E6" s="268"/>
      <c r="F6" s="268"/>
      <c r="G6" s="268"/>
      <c r="H6" s="268"/>
      <c r="I6" s="268"/>
      <c r="J6" s="268"/>
      <c r="K6" s="268"/>
      <c r="V6" s="291"/>
      <c r="X6" s="262"/>
      <c r="Y6" s="262"/>
    </row>
    <row r="7" spans="1:25" s="263" customFormat="1" ht="16.5" customHeight="1">
      <c r="A7" s="264" t="s">
        <v>302</v>
      </c>
      <c r="B7" s="268" t="s">
        <v>94</v>
      </c>
      <c r="C7" s="268" t="s">
        <v>94</v>
      </c>
      <c r="D7" s="268" t="s">
        <v>94</v>
      </c>
      <c r="E7" s="268" t="s">
        <v>94</v>
      </c>
      <c r="F7" s="268" t="s">
        <v>94</v>
      </c>
      <c r="G7" s="268" t="s">
        <v>94</v>
      </c>
      <c r="H7" s="268" t="s">
        <v>94</v>
      </c>
      <c r="I7" s="268" t="s">
        <v>94</v>
      </c>
      <c r="J7" s="268" t="s">
        <v>94</v>
      </c>
      <c r="K7" s="268" t="s">
        <v>94</v>
      </c>
      <c r="L7" s="268" t="s">
        <v>94</v>
      </c>
      <c r="M7" s="268" t="s">
        <v>94</v>
      </c>
      <c r="N7" s="268" t="s">
        <v>94</v>
      </c>
      <c r="O7" s="268">
        <v>9.4</v>
      </c>
      <c r="P7" s="268">
        <v>9.6</v>
      </c>
      <c r="Q7" s="268">
        <v>9.5</v>
      </c>
      <c r="R7" s="268">
        <v>8.93</v>
      </c>
      <c r="S7" s="268">
        <v>8.51</v>
      </c>
      <c r="T7" s="268">
        <v>8.75</v>
      </c>
      <c r="U7" s="268">
        <v>9</v>
      </c>
      <c r="V7" s="271">
        <v>9</v>
      </c>
      <c r="X7" s="262"/>
      <c r="Y7" s="262"/>
    </row>
    <row r="8" spans="1:25" s="263" customFormat="1" ht="16.5" customHeight="1">
      <c r="A8" s="264" t="s">
        <v>303</v>
      </c>
      <c r="B8" s="269">
        <v>13.5</v>
      </c>
      <c r="C8" s="269">
        <v>13.5</v>
      </c>
      <c r="D8" s="269">
        <v>13.25</v>
      </c>
      <c r="E8" s="269">
        <v>11.875</v>
      </c>
      <c r="F8" s="268" t="s">
        <v>94</v>
      </c>
      <c r="G8" s="268" t="s">
        <v>94</v>
      </c>
      <c r="H8" s="269">
        <v>11.25</v>
      </c>
      <c r="I8" s="273" t="s">
        <v>546</v>
      </c>
      <c r="J8" s="273" t="s">
        <v>546</v>
      </c>
      <c r="K8" s="273" t="s">
        <v>546</v>
      </c>
      <c r="L8" s="273" t="s">
        <v>546</v>
      </c>
      <c r="M8" s="273" t="s">
        <v>546</v>
      </c>
      <c r="N8" s="273" t="s">
        <v>546</v>
      </c>
      <c r="O8" s="269">
        <v>9.4</v>
      </c>
      <c r="P8" s="268">
        <v>9.6</v>
      </c>
      <c r="Q8" s="268">
        <v>9.5</v>
      </c>
      <c r="R8" s="268">
        <v>8.93</v>
      </c>
      <c r="S8" s="268">
        <v>8.51</v>
      </c>
      <c r="T8" s="268">
        <v>8.75</v>
      </c>
      <c r="U8" s="268">
        <v>9</v>
      </c>
      <c r="V8" s="271">
        <v>9</v>
      </c>
      <c r="X8" s="262"/>
      <c r="Y8" s="262"/>
    </row>
    <row r="9" spans="1:25" s="263" customFormat="1" ht="16.5" customHeight="1">
      <c r="A9" s="264" t="s">
        <v>244</v>
      </c>
      <c r="B9" s="268" t="s">
        <v>94</v>
      </c>
      <c r="C9" s="268" t="s">
        <v>94</v>
      </c>
      <c r="D9" s="268" t="s">
        <v>94</v>
      </c>
      <c r="E9" s="268" t="s">
        <v>94</v>
      </c>
      <c r="F9" s="268" t="s">
        <v>94</v>
      </c>
      <c r="G9" s="268" t="s">
        <v>94</v>
      </c>
      <c r="H9" s="268" t="s">
        <v>94</v>
      </c>
      <c r="I9" s="268" t="s">
        <v>94</v>
      </c>
      <c r="J9" s="268" t="s">
        <v>94</v>
      </c>
      <c r="K9" s="268" t="s">
        <v>94</v>
      </c>
      <c r="L9" s="268" t="s">
        <v>94</v>
      </c>
      <c r="M9" s="268" t="s">
        <v>94</v>
      </c>
      <c r="N9" s="268">
        <v>9.5</v>
      </c>
      <c r="O9" s="268">
        <v>9.5</v>
      </c>
      <c r="P9" s="268">
        <v>9.6</v>
      </c>
      <c r="Q9" s="268">
        <v>9.5</v>
      </c>
      <c r="R9" s="268">
        <v>8.93</v>
      </c>
      <c r="S9" s="268">
        <v>8.51</v>
      </c>
      <c r="T9" s="268">
        <v>8.75</v>
      </c>
      <c r="U9" s="268">
        <v>9</v>
      </c>
      <c r="V9" s="271">
        <v>9</v>
      </c>
      <c r="X9" s="262"/>
      <c r="Y9" s="262"/>
    </row>
    <row r="10" spans="1:25" s="263" customFormat="1" ht="16.5" customHeight="1">
      <c r="A10" s="264" t="s">
        <v>553</v>
      </c>
      <c r="B10" s="269">
        <v>13.5</v>
      </c>
      <c r="C10" s="268" t="s">
        <v>94</v>
      </c>
      <c r="D10" s="269">
        <v>11.75</v>
      </c>
      <c r="E10" s="269">
        <v>11.5</v>
      </c>
      <c r="F10" s="269">
        <v>11</v>
      </c>
      <c r="G10" s="269">
        <v>12.25</v>
      </c>
      <c r="H10" s="269">
        <v>11.25</v>
      </c>
      <c r="I10" s="269">
        <v>10.5</v>
      </c>
      <c r="J10" s="269">
        <v>10.25</v>
      </c>
      <c r="K10" s="269">
        <v>9.5</v>
      </c>
      <c r="L10" s="268">
        <v>10</v>
      </c>
      <c r="M10" s="263">
        <v>9.75</v>
      </c>
      <c r="N10" s="263">
        <v>9.53</v>
      </c>
      <c r="O10" s="263">
        <v>9.82</v>
      </c>
      <c r="P10" s="263">
        <v>9.55</v>
      </c>
      <c r="Q10" s="268">
        <v>9.43</v>
      </c>
      <c r="R10" s="268">
        <v>9.2</v>
      </c>
      <c r="S10" s="268">
        <v>8.77</v>
      </c>
      <c r="T10" s="268">
        <v>9.02</v>
      </c>
      <c r="U10" s="271">
        <v>8.87</v>
      </c>
      <c r="V10" s="271">
        <v>9.9</v>
      </c>
      <c r="X10" s="262"/>
      <c r="Y10" s="262"/>
    </row>
    <row r="11" spans="1:25" s="263" customFormat="1" ht="16.5" customHeight="1">
      <c r="A11" s="264" t="s">
        <v>249</v>
      </c>
      <c r="B11" s="269">
        <v>13.95</v>
      </c>
      <c r="C11" s="269">
        <v>13.25</v>
      </c>
      <c r="D11" s="268" t="s">
        <v>94</v>
      </c>
      <c r="E11" s="268" t="s">
        <v>94</v>
      </c>
      <c r="F11" s="268" t="s">
        <v>94</v>
      </c>
      <c r="G11" s="268" t="s">
        <v>94</v>
      </c>
      <c r="H11" s="269">
        <v>11</v>
      </c>
      <c r="I11" s="268" t="s">
        <v>94</v>
      </c>
      <c r="J11" s="269">
        <v>9.25</v>
      </c>
      <c r="K11" s="269">
        <v>9.25</v>
      </c>
      <c r="L11" s="268">
        <v>9.59</v>
      </c>
      <c r="M11" s="263">
        <v>9.59</v>
      </c>
      <c r="N11" s="263">
        <v>9.05</v>
      </c>
      <c r="O11" s="263">
        <v>9.75</v>
      </c>
      <c r="P11" s="268">
        <v>9.75</v>
      </c>
      <c r="Q11" s="268">
        <v>9.24</v>
      </c>
      <c r="R11" s="268">
        <v>9.24</v>
      </c>
      <c r="S11" s="268">
        <v>8.6</v>
      </c>
      <c r="T11" s="268">
        <v>8.95</v>
      </c>
      <c r="U11" s="268">
        <v>8.95</v>
      </c>
      <c r="V11" s="271">
        <v>9</v>
      </c>
      <c r="X11" s="262"/>
      <c r="Y11" s="262"/>
    </row>
    <row r="12" spans="1:25" s="263" customFormat="1" ht="16.5" customHeight="1">
      <c r="A12" s="264" t="s">
        <v>250</v>
      </c>
      <c r="B12" s="268" t="s">
        <v>94</v>
      </c>
      <c r="C12" s="268" t="s">
        <v>94</v>
      </c>
      <c r="D12" s="268" t="s">
        <v>94</v>
      </c>
      <c r="E12" s="269">
        <v>11.75</v>
      </c>
      <c r="F12" s="268" t="s">
        <v>94</v>
      </c>
      <c r="G12" s="268" t="s">
        <v>94</v>
      </c>
      <c r="H12" s="269">
        <v>10.75</v>
      </c>
      <c r="I12" s="268" t="s">
        <v>94</v>
      </c>
      <c r="J12" s="268" t="s">
        <v>94</v>
      </c>
      <c r="K12" s="268" t="s">
        <v>94</v>
      </c>
      <c r="L12" s="268" t="s">
        <v>94</v>
      </c>
      <c r="M12" s="268" t="s">
        <v>94</v>
      </c>
      <c r="N12" s="268">
        <v>10.15</v>
      </c>
      <c r="O12" s="268" t="s">
        <v>94</v>
      </c>
      <c r="P12" s="268" t="s">
        <v>94</v>
      </c>
      <c r="Q12" s="268">
        <v>9.55</v>
      </c>
      <c r="R12" s="268">
        <v>9.55</v>
      </c>
      <c r="S12" s="268">
        <v>9.55</v>
      </c>
      <c r="T12" s="268" t="s">
        <v>94</v>
      </c>
      <c r="U12" s="268">
        <v>9.35</v>
      </c>
      <c r="V12" s="268" t="s">
        <v>94</v>
      </c>
      <c r="X12" s="262"/>
      <c r="Y12" s="262"/>
    </row>
    <row r="13" spans="1:25" s="263" customFormat="1" ht="16.5" customHeight="1">
      <c r="A13" s="264" t="s">
        <v>304</v>
      </c>
      <c r="B13" s="271" t="s">
        <v>94</v>
      </c>
      <c r="C13" s="271" t="s">
        <v>94</v>
      </c>
      <c r="D13" s="271" t="s">
        <v>94</v>
      </c>
      <c r="E13" s="271" t="s">
        <v>94</v>
      </c>
      <c r="F13" s="271" t="s">
        <v>94</v>
      </c>
      <c r="G13" s="271" t="s">
        <v>94</v>
      </c>
      <c r="H13" s="271" t="s">
        <v>94</v>
      </c>
      <c r="I13" s="271" t="s">
        <v>94</v>
      </c>
      <c r="J13" s="271" t="s">
        <v>94</v>
      </c>
      <c r="K13" s="271">
        <v>9.35</v>
      </c>
      <c r="L13" s="271">
        <v>9.88</v>
      </c>
      <c r="M13" s="271">
        <v>9.88</v>
      </c>
      <c r="N13" s="271">
        <v>9.88</v>
      </c>
      <c r="O13" s="271">
        <v>9.88</v>
      </c>
      <c r="P13" s="271">
        <v>9.88</v>
      </c>
      <c r="Q13" s="271">
        <v>9.88</v>
      </c>
      <c r="R13" s="271">
        <v>9</v>
      </c>
      <c r="S13" s="271">
        <v>9</v>
      </c>
      <c r="T13" s="271">
        <v>8.57</v>
      </c>
      <c r="U13" s="271">
        <v>8.01</v>
      </c>
      <c r="V13" s="271">
        <v>9.85</v>
      </c>
      <c r="X13" s="262"/>
      <c r="Y13" s="262"/>
    </row>
    <row r="14" spans="1:25" s="263" customFormat="1" ht="16.5" customHeight="1">
      <c r="A14" s="264" t="s">
        <v>305</v>
      </c>
      <c r="B14" s="269">
        <v>13.5</v>
      </c>
      <c r="C14" s="269">
        <v>13.5</v>
      </c>
      <c r="D14" s="269">
        <v>13.25</v>
      </c>
      <c r="E14" s="269">
        <v>11.875</v>
      </c>
      <c r="F14" s="268" t="s">
        <v>94</v>
      </c>
      <c r="G14" s="269">
        <v>12.25</v>
      </c>
      <c r="H14" s="269">
        <v>11.25</v>
      </c>
      <c r="I14" s="273" t="s">
        <v>546</v>
      </c>
      <c r="J14" s="273" t="s">
        <v>285</v>
      </c>
      <c r="K14" s="268">
        <v>9.25</v>
      </c>
      <c r="L14" s="268">
        <v>9.25</v>
      </c>
      <c r="M14" s="268" t="s">
        <v>94</v>
      </c>
      <c r="N14" s="268">
        <v>9.4</v>
      </c>
      <c r="O14" s="268" t="s">
        <v>94</v>
      </c>
      <c r="P14" s="268" t="s">
        <v>94</v>
      </c>
      <c r="Q14" s="268" t="s">
        <v>94</v>
      </c>
      <c r="R14" s="268" t="s">
        <v>94</v>
      </c>
      <c r="S14" s="268" t="s">
        <v>94</v>
      </c>
      <c r="T14" s="268" t="s">
        <v>94</v>
      </c>
      <c r="U14" s="268" t="s">
        <v>94</v>
      </c>
      <c r="V14" s="268" t="s">
        <v>94</v>
      </c>
      <c r="X14" s="262"/>
      <c r="Y14" s="262"/>
    </row>
    <row r="15" spans="2:23" ht="16.5" customHeight="1">
      <c r="B15" s="268"/>
      <c r="C15" s="268"/>
      <c r="D15" s="268"/>
      <c r="E15" s="268"/>
      <c r="F15" s="268"/>
      <c r="G15" s="268"/>
      <c r="H15" s="268"/>
      <c r="I15" s="268"/>
      <c r="J15" s="268"/>
      <c r="K15" s="268"/>
      <c r="L15" s="263"/>
      <c r="M15" s="263"/>
      <c r="N15" s="263"/>
      <c r="O15" s="263"/>
      <c r="R15" s="263"/>
      <c r="W15" s="268" t="s">
        <v>9</v>
      </c>
    </row>
    <row r="16" spans="1:22" ht="16.5" customHeight="1">
      <c r="A16" s="274" t="s">
        <v>306</v>
      </c>
      <c r="B16" s="275">
        <f aca="true" t="shared" si="0" ref="B16:T16">AVERAGE(B7:B14)</f>
        <v>13.6125</v>
      </c>
      <c r="C16" s="275">
        <f t="shared" si="0"/>
        <v>13.416666666666666</v>
      </c>
      <c r="D16" s="275">
        <f t="shared" si="0"/>
        <v>12.75</v>
      </c>
      <c r="E16" s="275">
        <f t="shared" si="0"/>
        <v>11.75</v>
      </c>
      <c r="F16" s="275">
        <f t="shared" si="0"/>
        <v>11</v>
      </c>
      <c r="G16" s="275">
        <f t="shared" si="0"/>
        <v>12.25</v>
      </c>
      <c r="H16" s="275">
        <f t="shared" si="0"/>
        <v>11.1</v>
      </c>
      <c r="I16" s="275">
        <f t="shared" si="0"/>
        <v>10.5</v>
      </c>
      <c r="J16" s="275">
        <f t="shared" si="0"/>
        <v>9.75</v>
      </c>
      <c r="K16" s="275">
        <f t="shared" si="0"/>
        <v>9.3375</v>
      </c>
      <c r="L16" s="275">
        <f t="shared" si="0"/>
        <v>9.68</v>
      </c>
      <c r="M16" s="275">
        <f t="shared" si="0"/>
        <v>9.74</v>
      </c>
      <c r="N16" s="275">
        <f t="shared" si="0"/>
        <v>9.585</v>
      </c>
      <c r="O16" s="275">
        <f t="shared" si="0"/>
        <v>9.625000000000002</v>
      </c>
      <c r="P16" s="275">
        <f t="shared" si="0"/>
        <v>9.663333333333332</v>
      </c>
      <c r="Q16" s="275">
        <f t="shared" si="0"/>
        <v>9.514285714285714</v>
      </c>
      <c r="R16" s="275">
        <f t="shared" si="0"/>
        <v>9.111428571428572</v>
      </c>
      <c r="S16" s="275">
        <f t="shared" si="0"/>
        <v>8.778571428571428</v>
      </c>
      <c r="T16" s="275">
        <f t="shared" si="0"/>
        <v>8.798333333333334</v>
      </c>
      <c r="U16" s="275">
        <f>AVERAGE(U7:U14)</f>
        <v>8.882857142857143</v>
      </c>
      <c r="V16" s="294">
        <f>AVERAGE(V7:V14)</f>
        <v>9.291666666666666</v>
      </c>
    </row>
    <row r="17" spans="1:25" s="263" customFormat="1" ht="16.5" customHeight="1">
      <c r="A17" s="262"/>
      <c r="B17" s="261"/>
      <c r="C17" s="261"/>
      <c r="D17" s="261"/>
      <c r="E17" s="261"/>
      <c r="F17" s="261"/>
      <c r="G17" s="261"/>
      <c r="H17" s="261"/>
      <c r="I17" s="261"/>
      <c r="J17" s="261"/>
      <c r="K17" s="261"/>
      <c r="V17" s="291"/>
      <c r="X17" s="262"/>
      <c r="Y17" s="262"/>
    </row>
    <row r="18" spans="1:18" ht="16.5" customHeight="1">
      <c r="A18" s="267" t="s">
        <v>209</v>
      </c>
      <c r="B18" s="263"/>
      <c r="C18" s="263"/>
      <c r="D18" s="263"/>
      <c r="E18" s="263"/>
      <c r="F18" s="263"/>
      <c r="G18" s="263"/>
      <c r="H18" s="263"/>
      <c r="I18" s="263"/>
      <c r="J18" s="263"/>
      <c r="K18" s="263"/>
      <c r="L18" s="263"/>
      <c r="M18" s="263"/>
      <c r="N18" s="263"/>
      <c r="O18" s="263"/>
      <c r="R18" s="268"/>
    </row>
    <row r="19" spans="1:23" ht="16.5" customHeight="1">
      <c r="A19" s="264" t="s">
        <v>307</v>
      </c>
      <c r="B19" s="269">
        <v>13.25</v>
      </c>
      <c r="C19" s="269">
        <v>13.25</v>
      </c>
      <c r="D19" s="269">
        <v>12.25</v>
      </c>
      <c r="E19" s="269">
        <v>12.25</v>
      </c>
      <c r="F19" s="268" t="s">
        <v>94</v>
      </c>
      <c r="G19" s="268" t="s">
        <v>94</v>
      </c>
      <c r="H19" s="268" t="s">
        <v>94</v>
      </c>
      <c r="I19" s="269">
        <v>10.5</v>
      </c>
      <c r="J19" s="269">
        <v>9.375</v>
      </c>
      <c r="K19" s="268" t="s">
        <v>94</v>
      </c>
      <c r="L19" s="268" t="s">
        <v>94</v>
      </c>
      <c r="M19" s="268">
        <v>9.75</v>
      </c>
      <c r="N19" s="268">
        <v>9.75</v>
      </c>
      <c r="O19" s="270">
        <v>9.5</v>
      </c>
      <c r="P19" s="271">
        <v>9.5</v>
      </c>
      <c r="Q19" s="271">
        <v>9.5</v>
      </c>
      <c r="R19" s="268">
        <v>8.93</v>
      </c>
      <c r="S19" s="268">
        <v>8.51</v>
      </c>
      <c r="T19" s="268">
        <v>8.75</v>
      </c>
      <c r="U19" s="268">
        <v>9</v>
      </c>
      <c r="V19" s="271">
        <v>9</v>
      </c>
      <c r="W19" s="292"/>
    </row>
    <row r="20" spans="1:22" ht="16.5" customHeight="1">
      <c r="A20" s="264" t="s">
        <v>242</v>
      </c>
      <c r="B20" s="269">
        <v>13.25</v>
      </c>
      <c r="C20" s="269">
        <v>13.125</v>
      </c>
      <c r="D20" s="269">
        <v>13.125</v>
      </c>
      <c r="E20" s="269">
        <v>12.3</v>
      </c>
      <c r="F20" s="269">
        <v>11.6</v>
      </c>
      <c r="G20" s="269">
        <v>11.65</v>
      </c>
      <c r="H20" s="269">
        <v>11.875</v>
      </c>
      <c r="I20" s="269">
        <v>11.5</v>
      </c>
      <c r="J20" s="269">
        <v>10.3</v>
      </c>
      <c r="K20" s="269">
        <v>9.51</v>
      </c>
      <c r="L20" s="268">
        <v>9.73</v>
      </c>
      <c r="M20" s="263">
        <v>9.54</v>
      </c>
      <c r="N20" s="263">
        <v>9.66</v>
      </c>
      <c r="O20" s="269">
        <v>9.69</v>
      </c>
      <c r="P20" s="268" t="s">
        <v>94</v>
      </c>
      <c r="Q20" s="268">
        <v>9.57</v>
      </c>
      <c r="R20" s="268">
        <v>8.74</v>
      </c>
      <c r="S20" s="268">
        <v>8.39</v>
      </c>
      <c r="T20" s="268">
        <v>8.39</v>
      </c>
      <c r="U20" s="268">
        <v>8.39</v>
      </c>
      <c r="V20" s="271">
        <v>8.39</v>
      </c>
    </row>
    <row r="21" spans="1:25" ht="16.5" customHeight="1">
      <c r="A21" s="319" t="s">
        <v>674</v>
      </c>
      <c r="B21" s="269">
        <v>14.25</v>
      </c>
      <c r="C21" s="269">
        <v>14.25</v>
      </c>
      <c r="D21" s="269">
        <v>14</v>
      </c>
      <c r="E21" s="269">
        <v>12.5</v>
      </c>
      <c r="F21" s="269">
        <v>12</v>
      </c>
      <c r="G21" s="269">
        <v>12</v>
      </c>
      <c r="H21" s="269">
        <v>12</v>
      </c>
      <c r="I21" s="269">
        <v>11.5</v>
      </c>
      <c r="J21" s="269">
        <v>10.75</v>
      </c>
      <c r="K21" s="269">
        <v>9.64</v>
      </c>
      <c r="L21" s="268">
        <v>9.72</v>
      </c>
      <c r="M21" s="268">
        <v>9.6</v>
      </c>
      <c r="N21" s="263">
        <v>9.67</v>
      </c>
      <c r="O21" s="269">
        <v>9.89</v>
      </c>
      <c r="P21" s="268">
        <v>9.45</v>
      </c>
      <c r="Q21" s="268">
        <v>9.69</v>
      </c>
      <c r="R21" s="268">
        <v>8.95</v>
      </c>
      <c r="S21" s="268">
        <v>8.73</v>
      </c>
      <c r="T21" s="268">
        <v>9.05</v>
      </c>
      <c r="U21" s="268">
        <v>8.76</v>
      </c>
      <c r="V21" s="271">
        <v>9.2</v>
      </c>
      <c r="W21" s="266"/>
      <c r="X21" s="266"/>
      <c r="Y21" s="266"/>
    </row>
    <row r="22" spans="1:25" ht="16.5" customHeight="1">
      <c r="A22" s="264" t="s">
        <v>550</v>
      </c>
      <c r="B22" s="269">
        <v>15</v>
      </c>
      <c r="C22" s="269">
        <v>14</v>
      </c>
      <c r="D22" s="269">
        <v>13.25</v>
      </c>
      <c r="E22" s="268" t="s">
        <v>94</v>
      </c>
      <c r="F22" s="269">
        <v>11.5</v>
      </c>
      <c r="G22" s="269">
        <v>12.75</v>
      </c>
      <c r="H22" s="269">
        <v>11.75</v>
      </c>
      <c r="I22" s="269">
        <v>11</v>
      </c>
      <c r="J22" s="269">
        <v>10.75</v>
      </c>
      <c r="K22" s="269">
        <v>10</v>
      </c>
      <c r="L22" s="268">
        <v>10.25</v>
      </c>
      <c r="M22" s="268">
        <v>10</v>
      </c>
      <c r="N22" s="263">
        <v>9.88</v>
      </c>
      <c r="O22" s="263">
        <v>10.17</v>
      </c>
      <c r="P22" s="268">
        <v>9.8</v>
      </c>
      <c r="Q22" s="268">
        <v>9.68</v>
      </c>
      <c r="R22" s="268">
        <v>9.45</v>
      </c>
      <c r="S22" s="268">
        <f>S23+0.65</f>
        <v>9.02</v>
      </c>
      <c r="T22" s="268">
        <v>9.27</v>
      </c>
      <c r="U22" s="268">
        <v>9.12</v>
      </c>
      <c r="V22" s="271">
        <v>10.15</v>
      </c>
      <c r="X22" s="263"/>
      <c r="Y22" s="263"/>
    </row>
    <row r="23" spans="1:25" ht="16.5" customHeight="1">
      <c r="A23" s="264" t="s">
        <v>551</v>
      </c>
      <c r="B23" s="268" t="s">
        <v>94</v>
      </c>
      <c r="C23" s="268" t="s">
        <v>94</v>
      </c>
      <c r="D23" s="269">
        <v>12.25</v>
      </c>
      <c r="E23" s="268" t="s">
        <v>94</v>
      </c>
      <c r="F23" s="269">
        <v>10.65</v>
      </c>
      <c r="G23" s="269">
        <v>12</v>
      </c>
      <c r="H23" s="269">
        <v>11</v>
      </c>
      <c r="I23" s="269">
        <v>10.25</v>
      </c>
      <c r="J23" s="269">
        <v>10</v>
      </c>
      <c r="K23" s="269">
        <v>9.25</v>
      </c>
      <c r="L23" s="268">
        <v>9.5</v>
      </c>
      <c r="M23" s="263">
        <v>9.25</v>
      </c>
      <c r="N23" s="263">
        <v>9.13</v>
      </c>
      <c r="O23" s="263">
        <v>9.42</v>
      </c>
      <c r="P23" s="263">
        <v>9.15</v>
      </c>
      <c r="Q23" s="263">
        <v>9.03</v>
      </c>
      <c r="R23" s="268">
        <v>8.8</v>
      </c>
      <c r="S23" s="268">
        <v>8.37</v>
      </c>
      <c r="T23" s="268">
        <v>8.62</v>
      </c>
      <c r="U23" s="271">
        <v>8.47</v>
      </c>
      <c r="V23" s="271">
        <v>9.5</v>
      </c>
      <c r="X23" s="263"/>
      <c r="Y23" s="263"/>
    </row>
    <row r="24" spans="1:25" ht="16.5" customHeight="1">
      <c r="A24" s="264" t="s">
        <v>308</v>
      </c>
      <c r="B24" s="269">
        <v>13.75</v>
      </c>
      <c r="C24" s="269">
        <v>13.5</v>
      </c>
      <c r="D24" s="269">
        <v>13.5</v>
      </c>
      <c r="E24" s="269">
        <v>13</v>
      </c>
      <c r="F24" s="269">
        <v>12.5</v>
      </c>
      <c r="G24" s="269">
        <v>11.75</v>
      </c>
      <c r="H24" s="269">
        <v>11.75</v>
      </c>
      <c r="I24" s="269">
        <v>11</v>
      </c>
      <c r="J24" s="269">
        <v>10.44</v>
      </c>
      <c r="K24" s="269">
        <v>9.61</v>
      </c>
      <c r="L24" s="268">
        <v>9.95</v>
      </c>
      <c r="M24" s="271">
        <v>9.95</v>
      </c>
      <c r="N24" s="271">
        <v>9.95</v>
      </c>
      <c r="O24" s="271">
        <v>9.95</v>
      </c>
      <c r="P24" s="271">
        <v>9.62</v>
      </c>
      <c r="Q24" s="271">
        <v>9.62</v>
      </c>
      <c r="R24" s="271">
        <v>8.89</v>
      </c>
      <c r="S24" s="271">
        <v>8.54</v>
      </c>
      <c r="T24" s="271">
        <v>8.54</v>
      </c>
      <c r="U24" s="271">
        <v>8.54</v>
      </c>
      <c r="V24" s="271">
        <v>8.54</v>
      </c>
      <c r="W24" s="268"/>
      <c r="X24" s="268"/>
      <c r="Y24" s="268"/>
    </row>
    <row r="25" spans="1:25" ht="16.5" customHeight="1">
      <c r="A25" s="264"/>
      <c r="B25" s="269"/>
      <c r="C25" s="269"/>
      <c r="D25" s="269"/>
      <c r="E25" s="269"/>
      <c r="F25" s="269"/>
      <c r="G25" s="269"/>
      <c r="H25" s="269"/>
      <c r="I25" s="269"/>
      <c r="J25" s="269"/>
      <c r="K25" s="269"/>
      <c r="L25" s="263"/>
      <c r="M25" s="263"/>
      <c r="N25" s="263"/>
      <c r="O25" s="263"/>
      <c r="R25" s="263"/>
      <c r="W25" s="268"/>
      <c r="X25" s="268"/>
      <c r="Y25" s="268"/>
    </row>
    <row r="26" spans="1:25" ht="16.5" customHeight="1">
      <c r="A26" s="267" t="s">
        <v>309</v>
      </c>
      <c r="B26" s="272">
        <f aca="true" t="shared" si="1" ref="B26:V26">AVERAGE(B19:B24)</f>
        <v>13.9</v>
      </c>
      <c r="C26" s="272">
        <f t="shared" si="1"/>
        <v>13.625</v>
      </c>
      <c r="D26" s="272">
        <f t="shared" si="1"/>
        <v>13.0625</v>
      </c>
      <c r="E26" s="272">
        <f t="shared" si="1"/>
        <v>12.5125</v>
      </c>
      <c r="F26" s="272">
        <f t="shared" si="1"/>
        <v>11.65</v>
      </c>
      <c r="G26" s="272">
        <f t="shared" si="1"/>
        <v>12.03</v>
      </c>
      <c r="H26" s="272">
        <f t="shared" si="1"/>
        <v>11.675</v>
      </c>
      <c r="I26" s="272">
        <f t="shared" si="1"/>
        <v>10.958333333333334</v>
      </c>
      <c r="J26" s="272">
        <f t="shared" si="1"/>
        <v>10.269166666666665</v>
      </c>
      <c r="K26" s="272">
        <f t="shared" si="1"/>
        <v>9.602</v>
      </c>
      <c r="L26" s="272">
        <f t="shared" si="1"/>
        <v>9.830000000000002</v>
      </c>
      <c r="M26" s="272">
        <f t="shared" si="1"/>
        <v>9.681666666666667</v>
      </c>
      <c r="N26" s="272">
        <f t="shared" si="1"/>
        <v>9.673333333333334</v>
      </c>
      <c r="O26" s="272">
        <f t="shared" si="1"/>
        <v>9.770000000000001</v>
      </c>
      <c r="P26" s="272">
        <f t="shared" si="1"/>
        <v>9.504</v>
      </c>
      <c r="Q26" s="272">
        <f t="shared" si="1"/>
        <v>9.514999999999999</v>
      </c>
      <c r="R26" s="272">
        <f t="shared" si="1"/>
        <v>8.96</v>
      </c>
      <c r="S26" s="272">
        <f t="shared" si="1"/>
        <v>8.593333333333332</v>
      </c>
      <c r="T26" s="272">
        <f t="shared" si="1"/>
        <v>8.77</v>
      </c>
      <c r="U26" s="272">
        <f>AVERAGE(U19:U24)</f>
        <v>8.713333333333333</v>
      </c>
      <c r="V26" s="293">
        <f t="shared" si="1"/>
        <v>9.13</v>
      </c>
      <c r="W26" s="268"/>
      <c r="X26" s="268"/>
      <c r="Y26" s="268"/>
    </row>
    <row r="27" spans="1:25" ht="16.5" customHeight="1">
      <c r="A27" s="267"/>
      <c r="B27" s="272"/>
      <c r="C27" s="272"/>
      <c r="D27" s="272"/>
      <c r="E27" s="272"/>
      <c r="F27" s="272"/>
      <c r="G27" s="272"/>
      <c r="H27" s="272"/>
      <c r="I27" s="272"/>
      <c r="J27" s="272"/>
      <c r="K27" s="272"/>
      <c r="L27" s="272"/>
      <c r="M27" s="272"/>
      <c r="N27" s="272"/>
      <c r="O27" s="272"/>
      <c r="R27" s="263"/>
      <c r="X27" s="263"/>
      <c r="Y27" s="263"/>
    </row>
    <row r="28" spans="1:18" ht="16.5" customHeight="1">
      <c r="A28" s="267" t="s">
        <v>310</v>
      </c>
      <c r="B28" s="268"/>
      <c r="C28" s="268"/>
      <c r="D28" s="268"/>
      <c r="E28" s="268"/>
      <c r="F28" s="268"/>
      <c r="G28" s="268"/>
      <c r="H28" s="268"/>
      <c r="I28" s="268"/>
      <c r="J28" s="268"/>
      <c r="K28" s="268"/>
      <c r="L28" s="263"/>
      <c r="M28" s="263"/>
      <c r="N28" s="263"/>
      <c r="O28" s="263"/>
      <c r="R28" s="263"/>
    </row>
    <row r="29" spans="1:25" s="263" customFormat="1" ht="16.5" customHeight="1">
      <c r="A29" s="264" t="s">
        <v>254</v>
      </c>
      <c r="B29" s="269">
        <v>13.25</v>
      </c>
      <c r="C29" s="269">
        <v>13.5</v>
      </c>
      <c r="D29" s="269">
        <v>13.25</v>
      </c>
      <c r="E29" s="268">
        <v>12.25</v>
      </c>
      <c r="F29" s="268">
        <v>11.25</v>
      </c>
      <c r="G29" s="268">
        <v>12.25</v>
      </c>
      <c r="H29" s="268">
        <v>11.25</v>
      </c>
      <c r="I29" s="268">
        <v>10.67</v>
      </c>
      <c r="J29" s="268">
        <v>10.21</v>
      </c>
      <c r="K29" s="268">
        <v>9.58</v>
      </c>
      <c r="L29" s="268">
        <v>9.9</v>
      </c>
      <c r="M29" s="263">
        <v>9.61</v>
      </c>
      <c r="N29" s="263">
        <v>9.53</v>
      </c>
      <c r="O29" s="263">
        <v>9.79</v>
      </c>
      <c r="P29" s="268">
        <v>9.56</v>
      </c>
      <c r="Q29" s="268">
        <v>9.46</v>
      </c>
      <c r="R29" s="268">
        <v>8.88</v>
      </c>
      <c r="S29" s="268">
        <v>8.46</v>
      </c>
      <c r="T29" s="268">
        <v>8.72</v>
      </c>
      <c r="U29" s="268">
        <v>8.57</v>
      </c>
      <c r="V29" s="271">
        <v>8.52</v>
      </c>
      <c r="X29" s="262"/>
      <c r="Y29" s="262"/>
    </row>
    <row r="30" spans="1:25" s="263" customFormat="1" ht="16.5" customHeight="1">
      <c r="A30" s="264" t="s">
        <v>311</v>
      </c>
      <c r="B30" s="269">
        <v>13.25</v>
      </c>
      <c r="C30" s="269">
        <v>13.75</v>
      </c>
      <c r="D30" s="269">
        <v>12.5</v>
      </c>
      <c r="E30" s="268">
        <v>12.25</v>
      </c>
      <c r="F30" s="268">
        <v>11.5</v>
      </c>
      <c r="G30" s="268">
        <v>12.25</v>
      </c>
      <c r="H30" s="268">
        <v>11.25</v>
      </c>
      <c r="I30" s="268">
        <v>10.67</v>
      </c>
      <c r="J30" s="268">
        <v>10.21</v>
      </c>
      <c r="K30" s="268">
        <v>9.58</v>
      </c>
      <c r="L30" s="268">
        <v>9.9</v>
      </c>
      <c r="M30" s="263">
        <v>9.61</v>
      </c>
      <c r="N30" s="263">
        <v>9.53</v>
      </c>
      <c r="O30" s="263">
        <v>9.79</v>
      </c>
      <c r="P30" s="268">
        <v>9.56</v>
      </c>
      <c r="Q30" s="268">
        <v>9.46</v>
      </c>
      <c r="R30" s="268">
        <v>8.88</v>
      </c>
      <c r="S30" s="268">
        <v>8.46</v>
      </c>
      <c r="T30" s="268">
        <v>8.72</v>
      </c>
      <c r="U30" s="268">
        <v>8.57</v>
      </c>
      <c r="V30" s="271">
        <v>8.52</v>
      </c>
      <c r="X30" s="262"/>
      <c r="Y30" s="262"/>
    </row>
    <row r="31" spans="1:25" s="263" customFormat="1" ht="16.5" customHeight="1">
      <c r="A31" s="262"/>
      <c r="B31" s="268"/>
      <c r="C31" s="268"/>
      <c r="D31" s="268"/>
      <c r="E31" s="268"/>
      <c r="F31" s="268"/>
      <c r="G31" s="268"/>
      <c r="H31" s="268"/>
      <c r="I31" s="268"/>
      <c r="J31" s="268"/>
      <c r="K31" s="268"/>
      <c r="V31" s="291"/>
      <c r="X31" s="262"/>
      <c r="Y31" s="262"/>
    </row>
    <row r="32" spans="1:25" s="263" customFormat="1" ht="16.5" customHeight="1">
      <c r="A32" s="274" t="s">
        <v>312</v>
      </c>
      <c r="B32" s="275">
        <f aca="true" t="shared" si="2" ref="B32:T32">AVERAGE(B29:B30)</f>
        <v>13.25</v>
      </c>
      <c r="C32" s="275">
        <f t="shared" si="2"/>
        <v>13.625</v>
      </c>
      <c r="D32" s="275">
        <f t="shared" si="2"/>
        <v>12.875</v>
      </c>
      <c r="E32" s="275">
        <f t="shared" si="2"/>
        <v>12.25</v>
      </c>
      <c r="F32" s="275">
        <f t="shared" si="2"/>
        <v>11.375</v>
      </c>
      <c r="G32" s="275">
        <f t="shared" si="2"/>
        <v>12.25</v>
      </c>
      <c r="H32" s="275">
        <f t="shared" si="2"/>
        <v>11.25</v>
      </c>
      <c r="I32" s="275">
        <f t="shared" si="2"/>
        <v>10.67</v>
      </c>
      <c r="J32" s="275">
        <f t="shared" si="2"/>
        <v>10.21</v>
      </c>
      <c r="K32" s="275">
        <f t="shared" si="2"/>
        <v>9.58</v>
      </c>
      <c r="L32" s="275">
        <f t="shared" si="2"/>
        <v>9.9</v>
      </c>
      <c r="M32" s="275">
        <f t="shared" si="2"/>
        <v>9.61</v>
      </c>
      <c r="N32" s="275">
        <f t="shared" si="2"/>
        <v>9.53</v>
      </c>
      <c r="O32" s="275">
        <f t="shared" si="2"/>
        <v>9.79</v>
      </c>
      <c r="P32" s="275">
        <f t="shared" si="2"/>
        <v>9.56</v>
      </c>
      <c r="Q32" s="275">
        <f t="shared" si="2"/>
        <v>9.46</v>
      </c>
      <c r="R32" s="275">
        <f t="shared" si="2"/>
        <v>8.88</v>
      </c>
      <c r="S32" s="275">
        <f t="shared" si="2"/>
        <v>8.46</v>
      </c>
      <c r="T32" s="275">
        <f t="shared" si="2"/>
        <v>8.72</v>
      </c>
      <c r="U32" s="275">
        <f>AVERAGE(U29:U30)</f>
        <v>8.57</v>
      </c>
      <c r="V32" s="294">
        <f>AVERAGE(V29:V30)</f>
        <v>8.52</v>
      </c>
      <c r="X32" s="262"/>
      <c r="Y32" s="262"/>
    </row>
    <row r="33" spans="1:25" s="263" customFormat="1" ht="16.5" customHeight="1">
      <c r="A33" s="267"/>
      <c r="B33" s="272"/>
      <c r="C33" s="272"/>
      <c r="D33" s="272"/>
      <c r="E33" s="272"/>
      <c r="F33" s="272"/>
      <c r="G33" s="272"/>
      <c r="H33" s="272"/>
      <c r="I33" s="272"/>
      <c r="J33" s="272"/>
      <c r="K33" s="272"/>
      <c r="L33" s="272"/>
      <c r="M33" s="272"/>
      <c r="N33" s="272"/>
      <c r="O33" s="272"/>
      <c r="P33" s="272"/>
      <c r="Q33" s="272"/>
      <c r="R33" s="272"/>
      <c r="S33" s="272"/>
      <c r="T33" s="272"/>
      <c r="U33" s="272"/>
      <c r="V33" s="293"/>
      <c r="X33" s="262"/>
      <c r="Y33" s="262"/>
    </row>
    <row r="34" spans="1:25" s="263" customFormat="1" ht="16.5" customHeight="1">
      <c r="A34" s="274" t="s">
        <v>313</v>
      </c>
      <c r="B34" s="275">
        <f>AVERAGE(B7:B14,B19:B24,B29:B30)</f>
        <v>13.677272727272726</v>
      </c>
      <c r="C34" s="275">
        <f aca="true" t="shared" si="3" ref="C34:V34">AVERAGE(C7:C14,C19:C24,C29:C30)</f>
        <v>13.5625</v>
      </c>
      <c r="D34" s="275">
        <f t="shared" si="3"/>
        <v>12.943181818181818</v>
      </c>
      <c r="E34" s="275">
        <f t="shared" si="3"/>
        <v>12.155</v>
      </c>
      <c r="F34" s="275">
        <f t="shared" si="3"/>
        <v>11.5</v>
      </c>
      <c r="G34" s="275">
        <f t="shared" si="3"/>
        <v>12.127777777777778</v>
      </c>
      <c r="H34" s="275">
        <f t="shared" si="3"/>
        <v>11.364583333333334</v>
      </c>
      <c r="I34" s="275">
        <f t="shared" si="3"/>
        <v>10.843333333333334</v>
      </c>
      <c r="J34" s="275">
        <f t="shared" si="3"/>
        <v>10.1535</v>
      </c>
      <c r="K34" s="275">
        <f t="shared" si="3"/>
        <v>9.501818181818182</v>
      </c>
      <c r="L34" s="275">
        <f t="shared" si="3"/>
        <v>9.788181818181819</v>
      </c>
      <c r="M34" s="275">
        <f t="shared" si="3"/>
        <v>9.684545454545455</v>
      </c>
      <c r="N34" s="275">
        <f t="shared" si="3"/>
        <v>9.614999999999998</v>
      </c>
      <c r="O34" s="275">
        <f t="shared" si="3"/>
        <v>9.710714285714285</v>
      </c>
      <c r="P34" s="275">
        <f t="shared" si="3"/>
        <v>9.586153846153847</v>
      </c>
      <c r="Q34" s="275">
        <f t="shared" si="3"/>
        <v>9.507333333333333</v>
      </c>
      <c r="R34" s="275">
        <f t="shared" si="3"/>
        <v>9.020000000000001</v>
      </c>
      <c r="S34" s="275">
        <f t="shared" si="3"/>
        <v>8.662000000000003</v>
      </c>
      <c r="T34" s="275">
        <f t="shared" si="3"/>
        <v>8.775</v>
      </c>
      <c r="U34" s="275">
        <f t="shared" si="3"/>
        <v>8.773333333333333</v>
      </c>
      <c r="V34" s="275">
        <f t="shared" si="3"/>
        <v>9.112142857142857</v>
      </c>
      <c r="X34" s="262"/>
      <c r="Y34" s="262"/>
    </row>
    <row r="35" spans="1:25" s="263" customFormat="1" ht="16.5" customHeight="1">
      <c r="A35" s="262"/>
      <c r="B35" s="276"/>
      <c r="C35" s="276"/>
      <c r="D35" s="276"/>
      <c r="E35" s="276"/>
      <c r="F35" s="276"/>
      <c r="G35" s="276"/>
      <c r="H35" s="276"/>
      <c r="I35" s="276"/>
      <c r="J35" s="276"/>
      <c r="K35" s="276"/>
      <c r="L35" s="262"/>
      <c r="M35" s="262"/>
      <c r="N35" s="262"/>
      <c r="O35" s="262"/>
      <c r="V35" s="291"/>
      <c r="X35" s="262"/>
      <c r="Y35" s="262"/>
    </row>
    <row r="36" spans="1:25" s="263" customFormat="1" ht="16.5" customHeight="1">
      <c r="A36" s="277" t="s">
        <v>548</v>
      </c>
      <c r="B36" s="276"/>
      <c r="C36" s="276"/>
      <c r="D36" s="276"/>
      <c r="E36" s="276"/>
      <c r="F36" s="276"/>
      <c r="G36" s="276"/>
      <c r="H36" s="276"/>
      <c r="I36" s="276"/>
      <c r="J36" s="276"/>
      <c r="K36" s="276"/>
      <c r="L36" s="262"/>
      <c r="M36" s="262"/>
      <c r="N36" s="262"/>
      <c r="O36" s="262"/>
      <c r="V36" s="291"/>
      <c r="X36" s="262"/>
      <c r="Y36" s="262"/>
    </row>
    <row r="37" spans="1:25" s="263" customFormat="1" ht="16.5" customHeight="1">
      <c r="A37" s="277" t="s">
        <v>549</v>
      </c>
      <c r="B37" s="276"/>
      <c r="C37" s="276"/>
      <c r="D37" s="276"/>
      <c r="E37" s="276"/>
      <c r="F37" s="276"/>
      <c r="G37" s="276"/>
      <c r="H37" s="276"/>
      <c r="I37" s="276"/>
      <c r="J37" s="276"/>
      <c r="K37" s="276"/>
      <c r="L37" s="262"/>
      <c r="M37" s="262"/>
      <c r="N37" s="262"/>
      <c r="O37" s="262"/>
      <c r="V37" s="291"/>
      <c r="X37" s="262"/>
      <c r="Y37" s="262"/>
    </row>
    <row r="38" spans="1:25" s="263" customFormat="1" ht="16.5" customHeight="1">
      <c r="A38" s="295" t="s">
        <v>552</v>
      </c>
      <c r="B38" s="262"/>
      <c r="C38" s="262"/>
      <c r="D38" s="262"/>
      <c r="E38" s="262"/>
      <c r="F38" s="262"/>
      <c r="G38" s="262"/>
      <c r="H38" s="262"/>
      <c r="I38" s="262"/>
      <c r="J38" s="262"/>
      <c r="K38" s="262"/>
      <c r="L38" s="262"/>
      <c r="M38" s="262"/>
      <c r="N38" s="262"/>
      <c r="O38" s="262"/>
      <c r="V38" s="291"/>
      <c r="X38" s="262"/>
      <c r="Y38" s="262"/>
    </row>
    <row r="40" spans="1:25" s="263" customFormat="1" ht="12.75">
      <c r="A40" s="262" t="s">
        <v>314</v>
      </c>
      <c r="B40" s="262"/>
      <c r="C40" s="262"/>
      <c r="D40" s="262"/>
      <c r="E40" s="262"/>
      <c r="F40" s="262"/>
      <c r="G40" s="262"/>
      <c r="H40" s="262"/>
      <c r="I40" s="262"/>
      <c r="J40" s="262"/>
      <c r="K40" s="262"/>
      <c r="L40" s="262"/>
      <c r="M40" s="262"/>
      <c r="N40" s="262"/>
      <c r="O40" s="262"/>
      <c r="V40" s="291"/>
      <c r="X40" s="262"/>
      <c r="Y40" s="262"/>
    </row>
  </sheetData>
  <sheetProtection/>
  <mergeCells count="2">
    <mergeCell ref="A1:V1"/>
    <mergeCell ref="A2:V2"/>
  </mergeCells>
  <printOptions horizontalCentered="1"/>
  <pageMargins left="0.56" right="0.25" top="1" bottom="0.5" header="0.5" footer="0.5"/>
  <pageSetup fitToHeight="1" fitToWidth="1" horizontalDpi="300" verticalDpi="300" orientation="landscape" scale="54" r:id="rId1"/>
  <headerFooter alignWithMargins="0">
    <oddHeader>&amp;R&amp;"Arial,Bold"Schedule 2
Page 2 of 3</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P44"/>
  <sheetViews>
    <sheetView zoomScalePageLayoutView="0" workbookViewId="0" topLeftCell="A1">
      <selection activeCell="N30" sqref="N30"/>
    </sheetView>
  </sheetViews>
  <sheetFormatPr defaultColWidth="9.140625" defaultRowHeight="15"/>
  <cols>
    <col min="1" max="1" width="10.7109375" style="0" customWidth="1"/>
    <col min="2" max="4" width="12.8515625" style="0" customWidth="1"/>
    <col min="5" max="5" width="3.28125" style="0" customWidth="1"/>
    <col min="6" max="8" width="13.8515625" style="0" customWidth="1"/>
    <col min="9" max="9" width="3.140625" style="0" customWidth="1"/>
    <col min="10" max="12" width="14.140625" style="0" customWidth="1"/>
    <col min="13" max="13" width="3.140625" style="0" customWidth="1"/>
    <col min="14" max="16" width="15.421875" style="0" customWidth="1"/>
  </cols>
  <sheetData>
    <row r="1" spans="1:16" ht="15">
      <c r="A1" s="531" t="s">
        <v>315</v>
      </c>
      <c r="B1" s="531"/>
      <c r="C1" s="531"/>
      <c r="D1" s="531"/>
      <c r="E1" s="531"/>
      <c r="F1" s="531"/>
      <c r="G1" s="531"/>
      <c r="H1" s="531"/>
      <c r="I1" s="531"/>
      <c r="J1" s="531"/>
      <c r="K1" s="531"/>
      <c r="L1" s="531"/>
      <c r="M1" s="531"/>
      <c r="N1" s="531"/>
      <c r="O1" s="531"/>
      <c r="P1" s="531"/>
    </row>
    <row r="2" spans="1:16" ht="15">
      <c r="A2" s="531" t="s">
        <v>329</v>
      </c>
      <c r="B2" s="531"/>
      <c r="C2" s="531"/>
      <c r="D2" s="531"/>
      <c r="E2" s="531"/>
      <c r="F2" s="531"/>
      <c r="G2" s="531"/>
      <c r="H2" s="531"/>
      <c r="I2" s="531"/>
      <c r="J2" s="531"/>
      <c r="K2" s="531"/>
      <c r="L2" s="531"/>
      <c r="M2" s="531"/>
      <c r="N2" s="531"/>
      <c r="O2" s="531"/>
      <c r="P2" s="531"/>
    </row>
    <row r="3" spans="1:16" ht="15">
      <c r="A3" s="234"/>
      <c r="B3" s="234"/>
      <c r="C3" s="234"/>
      <c r="D3" s="234"/>
      <c r="E3" s="234"/>
      <c r="F3" s="234"/>
      <c r="G3" s="234"/>
      <c r="H3" s="234"/>
      <c r="I3" s="234"/>
      <c r="J3" s="234"/>
      <c r="K3" s="234"/>
      <c r="L3" s="234"/>
      <c r="M3" s="234"/>
      <c r="N3" s="234"/>
      <c r="O3" s="234"/>
      <c r="P3" s="234"/>
    </row>
    <row r="4" spans="1:16" ht="15">
      <c r="A4" s="4"/>
      <c r="B4" s="532" t="s">
        <v>129</v>
      </c>
      <c r="C4" s="533"/>
      <c r="D4" s="534"/>
      <c r="E4" s="235"/>
      <c r="F4" s="532" t="s">
        <v>316</v>
      </c>
      <c r="G4" s="533"/>
      <c r="H4" s="534"/>
      <c r="I4" s="235"/>
      <c r="J4" s="532" t="s">
        <v>317</v>
      </c>
      <c r="K4" s="533"/>
      <c r="L4" s="534"/>
      <c r="M4" s="235"/>
      <c r="N4" s="532" t="s">
        <v>318</v>
      </c>
      <c r="O4" s="533"/>
      <c r="P4" s="534"/>
    </row>
    <row r="5" spans="1:16" ht="15">
      <c r="A5" s="4"/>
      <c r="B5" s="236"/>
      <c r="C5" s="235"/>
      <c r="D5" s="237"/>
      <c r="E5" s="1"/>
      <c r="F5" s="236"/>
      <c r="G5" s="235"/>
      <c r="H5" s="237"/>
      <c r="I5" s="1"/>
      <c r="J5" s="236"/>
      <c r="K5" s="235"/>
      <c r="L5" s="237"/>
      <c r="M5" s="1"/>
      <c r="N5" s="236"/>
      <c r="O5" s="235"/>
      <c r="P5" s="237"/>
    </row>
    <row r="6" spans="1:16" ht="15">
      <c r="A6" s="4"/>
      <c r="B6" s="236"/>
      <c r="C6" s="235" t="s">
        <v>11</v>
      </c>
      <c r="D6" s="237"/>
      <c r="E6" s="1"/>
      <c r="F6" s="236"/>
      <c r="G6" s="235" t="s">
        <v>11</v>
      </c>
      <c r="H6" s="237"/>
      <c r="I6" s="1"/>
      <c r="J6" s="236"/>
      <c r="K6" s="235" t="s">
        <v>11</v>
      </c>
      <c r="L6" s="237"/>
      <c r="M6" s="1"/>
      <c r="N6" s="236"/>
      <c r="O6" s="235" t="s">
        <v>11</v>
      </c>
      <c r="P6" s="237"/>
    </row>
    <row r="7" spans="1:16" ht="15">
      <c r="A7" s="4"/>
      <c r="B7" s="236" t="s">
        <v>319</v>
      </c>
      <c r="C7" s="235" t="s">
        <v>320</v>
      </c>
      <c r="D7" s="237" t="s">
        <v>321</v>
      </c>
      <c r="E7" s="1"/>
      <c r="F7" s="236" t="s">
        <v>319</v>
      </c>
      <c r="G7" s="235" t="s">
        <v>322</v>
      </c>
      <c r="H7" s="237" t="s">
        <v>321</v>
      </c>
      <c r="I7" s="1"/>
      <c r="J7" s="236" t="s">
        <v>319</v>
      </c>
      <c r="K7" s="235" t="s">
        <v>322</v>
      </c>
      <c r="L7" s="237" t="s">
        <v>321</v>
      </c>
      <c r="M7" s="1"/>
      <c r="N7" s="236" t="s">
        <v>319</v>
      </c>
      <c r="O7" s="235" t="s">
        <v>322</v>
      </c>
      <c r="P7" s="237" t="s">
        <v>321</v>
      </c>
    </row>
    <row r="8" spans="1:16" ht="15">
      <c r="A8" s="238" t="s">
        <v>171</v>
      </c>
      <c r="B8" s="239" t="s">
        <v>325</v>
      </c>
      <c r="C8" s="238" t="s">
        <v>323</v>
      </c>
      <c r="D8" s="240" t="s">
        <v>324</v>
      </c>
      <c r="E8" s="235"/>
      <c r="F8" s="239" t="s">
        <v>325</v>
      </c>
      <c r="G8" s="238" t="s">
        <v>323</v>
      </c>
      <c r="H8" s="240" t="s">
        <v>324</v>
      </c>
      <c r="I8" s="1"/>
      <c r="J8" s="239" t="s">
        <v>325</v>
      </c>
      <c r="K8" s="238" t="s">
        <v>323</v>
      </c>
      <c r="L8" s="240" t="s">
        <v>324</v>
      </c>
      <c r="M8" s="1"/>
      <c r="N8" s="239" t="s">
        <v>325</v>
      </c>
      <c r="O8" s="238" t="s">
        <v>323</v>
      </c>
      <c r="P8" s="240" t="s">
        <v>324</v>
      </c>
    </row>
    <row r="9" spans="1:16" ht="15">
      <c r="A9" s="241"/>
      <c r="B9" s="242"/>
      <c r="C9" s="243"/>
      <c r="D9" s="244"/>
      <c r="E9" s="234"/>
      <c r="F9" s="242"/>
      <c r="G9" s="243"/>
      <c r="H9" s="244"/>
      <c r="I9" s="234"/>
      <c r="J9" s="242"/>
      <c r="K9" s="243"/>
      <c r="L9" s="244"/>
      <c r="M9" s="234"/>
      <c r="N9" s="242"/>
      <c r="O9" s="243"/>
      <c r="P9" s="244"/>
    </row>
    <row r="10" spans="1:16" ht="15">
      <c r="A10" s="241">
        <v>1990</v>
      </c>
      <c r="B10" s="245">
        <v>13.677272727272726</v>
      </c>
      <c r="C10" s="246">
        <v>10.688333333333334</v>
      </c>
      <c r="D10" s="247">
        <f aca="true" t="shared" si="0" ref="D10:D30">B10-C10</f>
        <v>2.9889393939393916</v>
      </c>
      <c r="E10" s="248"/>
      <c r="F10" s="245">
        <v>12.69</v>
      </c>
      <c r="G10" s="246">
        <v>8.619166666666668</v>
      </c>
      <c r="H10" s="247">
        <f aca="true" t="shared" si="1" ref="H10:H30">F10-G10</f>
        <v>4.070833333333331</v>
      </c>
      <c r="I10" s="248"/>
      <c r="J10" s="245">
        <v>12.67</v>
      </c>
      <c r="K10" s="246">
        <v>8.619166666666668</v>
      </c>
      <c r="L10" s="247">
        <f aca="true" t="shared" si="2" ref="L10:L30">J10-K10</f>
        <v>4.0508333333333315</v>
      </c>
      <c r="M10" s="248"/>
      <c r="N10" s="245">
        <v>12.7</v>
      </c>
      <c r="O10" s="246">
        <v>8.619166666666668</v>
      </c>
      <c r="P10" s="247">
        <f aca="true" t="shared" si="3" ref="P10:P30">N10-O10</f>
        <v>4.080833333333331</v>
      </c>
    </row>
    <row r="11" spans="1:16" ht="15">
      <c r="A11" s="241">
        <v>1991</v>
      </c>
      <c r="B11" s="245">
        <v>13.5625</v>
      </c>
      <c r="C11" s="246">
        <v>9.714999999999998</v>
      </c>
      <c r="D11" s="247">
        <f t="shared" si="0"/>
        <v>3.847500000000002</v>
      </c>
      <c r="E11" s="248"/>
      <c r="F11" s="245">
        <v>12.51</v>
      </c>
      <c r="G11" s="246">
        <v>8.084999999999999</v>
      </c>
      <c r="H11" s="247">
        <f t="shared" si="1"/>
        <v>4.425000000000001</v>
      </c>
      <c r="I11" s="248"/>
      <c r="J11" s="245">
        <v>12.46</v>
      </c>
      <c r="K11" s="246">
        <v>8.084999999999999</v>
      </c>
      <c r="L11" s="247">
        <f t="shared" si="2"/>
        <v>4.375000000000002</v>
      </c>
      <c r="M11" s="248"/>
      <c r="N11" s="245">
        <v>12.55</v>
      </c>
      <c r="O11" s="246">
        <v>8.084999999999999</v>
      </c>
      <c r="P11" s="247">
        <f t="shared" si="3"/>
        <v>4.465000000000002</v>
      </c>
    </row>
    <row r="12" spans="1:16" ht="15">
      <c r="A12" s="241">
        <v>1992</v>
      </c>
      <c r="B12" s="245">
        <v>12.943181818181818</v>
      </c>
      <c r="C12" s="246">
        <v>8.681666666666667</v>
      </c>
      <c r="D12" s="247">
        <f t="shared" si="0"/>
        <v>4.261515151515152</v>
      </c>
      <c r="E12" s="248"/>
      <c r="F12" s="245">
        <v>12.06</v>
      </c>
      <c r="G12" s="246">
        <v>7.675000000000001</v>
      </c>
      <c r="H12" s="247">
        <f t="shared" si="1"/>
        <v>4.385</v>
      </c>
      <c r="I12" s="248"/>
      <c r="J12" s="245">
        <v>12.01</v>
      </c>
      <c r="K12" s="246">
        <v>7.675000000000001</v>
      </c>
      <c r="L12" s="247">
        <f t="shared" si="2"/>
        <v>4.334999999999999</v>
      </c>
      <c r="M12" s="248"/>
      <c r="N12" s="245">
        <v>12.09</v>
      </c>
      <c r="O12" s="246">
        <v>7.675000000000001</v>
      </c>
      <c r="P12" s="247">
        <f t="shared" si="3"/>
        <v>4.414999999999999</v>
      </c>
    </row>
    <row r="13" spans="1:16" ht="15">
      <c r="A13" s="241">
        <v>1993</v>
      </c>
      <c r="B13" s="245">
        <v>12.155</v>
      </c>
      <c r="C13" s="246">
        <v>7.857499999999999</v>
      </c>
      <c r="D13" s="247">
        <f t="shared" si="0"/>
        <v>4.2975</v>
      </c>
      <c r="E13" s="248"/>
      <c r="F13" s="245">
        <v>11.37</v>
      </c>
      <c r="G13" s="246">
        <v>6.579166666666667</v>
      </c>
      <c r="H13" s="247">
        <f t="shared" si="1"/>
        <v>4.790833333333333</v>
      </c>
      <c r="I13" s="248"/>
      <c r="J13" s="245">
        <v>11.35</v>
      </c>
      <c r="K13" s="246">
        <v>6.579166666666667</v>
      </c>
      <c r="L13" s="247">
        <f t="shared" si="2"/>
        <v>4.770833333333333</v>
      </c>
      <c r="M13" s="248"/>
      <c r="N13" s="245">
        <v>11.41</v>
      </c>
      <c r="O13" s="246">
        <v>6.579166666666667</v>
      </c>
      <c r="P13" s="247">
        <f t="shared" si="3"/>
        <v>4.8308333333333335</v>
      </c>
    </row>
    <row r="14" spans="1:16" ht="15">
      <c r="A14" s="241">
        <v>1994</v>
      </c>
      <c r="B14" s="245">
        <v>11.5</v>
      </c>
      <c r="C14" s="246">
        <v>8.686666666666667</v>
      </c>
      <c r="D14" s="247">
        <f t="shared" si="0"/>
        <v>2.8133333333333326</v>
      </c>
      <c r="E14" s="248"/>
      <c r="F14" s="245">
        <v>11.34</v>
      </c>
      <c r="G14" s="246">
        <v>7.409166666666667</v>
      </c>
      <c r="H14" s="247">
        <f t="shared" si="1"/>
        <v>3.930833333333333</v>
      </c>
      <c r="I14" s="248"/>
      <c r="J14" s="245">
        <v>11.35</v>
      </c>
      <c r="K14" s="246">
        <v>7.409166666666667</v>
      </c>
      <c r="L14" s="247">
        <f t="shared" si="2"/>
        <v>3.940833333333333</v>
      </c>
      <c r="M14" s="248"/>
      <c r="N14" s="245">
        <v>11.34</v>
      </c>
      <c r="O14" s="246">
        <v>7.409166666666667</v>
      </c>
      <c r="P14" s="247">
        <f t="shared" si="3"/>
        <v>3.930833333333333</v>
      </c>
    </row>
    <row r="15" spans="1:16" ht="15">
      <c r="A15" s="241">
        <v>1995</v>
      </c>
      <c r="B15" s="245">
        <v>12.127777777777778</v>
      </c>
      <c r="C15" s="246">
        <v>8.406666666666665</v>
      </c>
      <c r="D15" s="247">
        <f t="shared" si="0"/>
        <v>3.7211111111111137</v>
      </c>
      <c r="E15" s="248"/>
      <c r="F15" s="245">
        <v>11.51</v>
      </c>
      <c r="G15" s="246">
        <v>6.8075</v>
      </c>
      <c r="H15" s="247">
        <f t="shared" si="1"/>
        <v>4.7025</v>
      </c>
      <c r="I15" s="248"/>
      <c r="J15" s="245">
        <v>11.43</v>
      </c>
      <c r="K15" s="246">
        <v>6.8075</v>
      </c>
      <c r="L15" s="247">
        <f t="shared" si="2"/>
        <v>4.6225</v>
      </c>
      <c r="M15" s="248"/>
      <c r="N15" s="245">
        <v>11.55</v>
      </c>
      <c r="O15" s="246">
        <v>6.8075</v>
      </c>
      <c r="P15" s="247">
        <f t="shared" si="3"/>
        <v>4.742500000000001</v>
      </c>
    </row>
    <row r="16" spans="1:16" ht="15">
      <c r="A16" s="241">
        <v>1996</v>
      </c>
      <c r="B16" s="245">
        <v>11.364583333333334</v>
      </c>
      <c r="C16" s="246">
        <v>7.748333333333334</v>
      </c>
      <c r="D16" s="247">
        <f t="shared" si="0"/>
        <v>3.61625</v>
      </c>
      <c r="E16" s="248"/>
      <c r="F16" s="245">
        <v>11.29</v>
      </c>
      <c r="G16" s="246">
        <v>6.723333333333334</v>
      </c>
      <c r="H16" s="247">
        <f t="shared" si="1"/>
        <v>4.5666666666666655</v>
      </c>
      <c r="I16" s="248"/>
      <c r="J16" s="245">
        <v>11.19</v>
      </c>
      <c r="K16" s="246">
        <v>6.723333333333334</v>
      </c>
      <c r="L16" s="247">
        <f t="shared" si="2"/>
        <v>4.466666666666666</v>
      </c>
      <c r="M16" s="248"/>
      <c r="N16" s="245">
        <v>11.39</v>
      </c>
      <c r="O16" s="246">
        <v>6.723333333333334</v>
      </c>
      <c r="P16" s="247">
        <f t="shared" si="3"/>
        <v>4.666666666666667</v>
      </c>
    </row>
    <row r="17" spans="1:16" ht="15">
      <c r="A17" s="241">
        <v>1997</v>
      </c>
      <c r="B17" s="245">
        <v>10.843333333333334</v>
      </c>
      <c r="C17" s="246">
        <v>6.660833333333334</v>
      </c>
      <c r="D17" s="247">
        <f t="shared" si="0"/>
        <v>4.1825</v>
      </c>
      <c r="E17" s="248"/>
      <c r="F17" s="245">
        <v>11.34</v>
      </c>
      <c r="G17" s="246">
        <v>6.5675</v>
      </c>
      <c r="H17" s="247">
        <f t="shared" si="1"/>
        <v>4.7725</v>
      </c>
      <c r="I17" s="248"/>
      <c r="J17" s="245">
        <v>11.29</v>
      </c>
      <c r="K17" s="246">
        <v>6.5675</v>
      </c>
      <c r="L17" s="247">
        <f t="shared" si="2"/>
        <v>4.722499999999999</v>
      </c>
      <c r="M17" s="248"/>
      <c r="N17" s="245">
        <v>11.4</v>
      </c>
      <c r="O17" s="246">
        <v>6.5675</v>
      </c>
      <c r="P17" s="247">
        <f t="shared" si="3"/>
        <v>4.8325000000000005</v>
      </c>
    </row>
    <row r="18" spans="1:16" ht="15">
      <c r="A18" s="241">
        <v>1998</v>
      </c>
      <c r="B18" s="245">
        <v>10.1535</v>
      </c>
      <c r="C18" s="246">
        <v>5.590833333333332</v>
      </c>
      <c r="D18" s="247">
        <f t="shared" si="0"/>
        <v>4.562666666666667</v>
      </c>
      <c r="E18" s="248"/>
      <c r="F18" s="245">
        <v>11.59</v>
      </c>
      <c r="G18" s="246">
        <v>5.531666666666665</v>
      </c>
      <c r="H18" s="247">
        <f t="shared" si="1"/>
        <v>6.0583333333333345</v>
      </c>
      <c r="I18" s="248"/>
      <c r="J18" s="245">
        <v>11.51</v>
      </c>
      <c r="K18" s="246">
        <v>5.531666666666665</v>
      </c>
      <c r="L18" s="247">
        <f t="shared" si="2"/>
        <v>5.978333333333334</v>
      </c>
      <c r="M18" s="248"/>
      <c r="N18" s="245">
        <v>11.66</v>
      </c>
      <c r="O18" s="246">
        <v>5.531666666666665</v>
      </c>
      <c r="P18" s="247">
        <f t="shared" si="3"/>
        <v>6.128333333333335</v>
      </c>
    </row>
    <row r="19" spans="1:16" ht="15">
      <c r="A19" s="241">
        <v>1999</v>
      </c>
      <c r="B19" s="245">
        <v>9.501818181818182</v>
      </c>
      <c r="C19" s="246">
        <v>5.721666666666667</v>
      </c>
      <c r="D19" s="247">
        <f t="shared" si="0"/>
        <v>3.7801515151515153</v>
      </c>
      <c r="E19" s="248"/>
      <c r="F19" s="245">
        <v>10.74</v>
      </c>
      <c r="G19" s="246">
        <v>5.913333333333334</v>
      </c>
      <c r="H19" s="247">
        <f t="shared" si="1"/>
        <v>4.826666666666666</v>
      </c>
      <c r="I19" s="248"/>
      <c r="J19" s="245">
        <v>10.66</v>
      </c>
      <c r="K19" s="246">
        <v>5.913333333333334</v>
      </c>
      <c r="L19" s="247">
        <f t="shared" si="2"/>
        <v>4.746666666666666</v>
      </c>
      <c r="M19" s="248"/>
      <c r="N19" s="245">
        <v>10.77</v>
      </c>
      <c r="O19" s="246">
        <v>5.913333333333334</v>
      </c>
      <c r="P19" s="247">
        <f t="shared" si="3"/>
        <v>4.856666666666666</v>
      </c>
    </row>
    <row r="20" spans="1:16" ht="15">
      <c r="A20" s="241">
        <v>2000</v>
      </c>
      <c r="B20" s="245">
        <v>9.788181818181819</v>
      </c>
      <c r="C20" s="246">
        <v>5.710833333333333</v>
      </c>
      <c r="D20" s="247">
        <f t="shared" si="0"/>
        <v>4.0773484848484856</v>
      </c>
      <c r="E20" s="248"/>
      <c r="F20" s="245">
        <v>11.41</v>
      </c>
      <c r="G20" s="246">
        <v>5.879999999999999</v>
      </c>
      <c r="H20" s="247">
        <f t="shared" si="1"/>
        <v>5.530000000000001</v>
      </c>
      <c r="I20" s="248"/>
      <c r="J20" s="245">
        <v>11.39</v>
      </c>
      <c r="K20" s="246">
        <v>5.879999999999999</v>
      </c>
      <c r="L20" s="247">
        <f t="shared" si="2"/>
        <v>5.510000000000002</v>
      </c>
      <c r="M20" s="248"/>
      <c r="N20" s="245">
        <v>11.43</v>
      </c>
      <c r="O20" s="246">
        <v>5.879999999999999</v>
      </c>
      <c r="P20" s="247">
        <f t="shared" si="3"/>
        <v>5.550000000000001</v>
      </c>
    </row>
    <row r="21" spans="1:16" ht="15">
      <c r="A21" s="241">
        <v>2001</v>
      </c>
      <c r="B21" s="245">
        <v>9.684545454545455</v>
      </c>
      <c r="C21" s="246">
        <v>5.765833333333333</v>
      </c>
      <c r="D21" s="247">
        <f t="shared" si="0"/>
        <v>3.9187121212121223</v>
      </c>
      <c r="E21" s="248"/>
      <c r="F21" s="245">
        <v>11.0508</v>
      </c>
      <c r="G21" s="246">
        <v>5.467500000000001</v>
      </c>
      <c r="H21" s="247">
        <f t="shared" si="1"/>
        <v>5.5832999999999995</v>
      </c>
      <c r="I21" s="248"/>
      <c r="J21" s="245">
        <v>10.95</v>
      </c>
      <c r="K21" s="246">
        <v>5.467500000000001</v>
      </c>
      <c r="L21" s="247">
        <f t="shared" si="2"/>
        <v>5.482499999999998</v>
      </c>
      <c r="M21" s="248"/>
      <c r="N21" s="245">
        <v>11.09</v>
      </c>
      <c r="O21" s="246">
        <v>5.467500000000001</v>
      </c>
      <c r="P21" s="247">
        <f t="shared" si="3"/>
        <v>5.622499999999999</v>
      </c>
    </row>
    <row r="22" spans="1:16" ht="15">
      <c r="A22" s="241">
        <v>2002</v>
      </c>
      <c r="B22" s="245">
        <v>9.614999999999998</v>
      </c>
      <c r="C22" s="246">
        <v>5.665</v>
      </c>
      <c r="D22" s="247">
        <f t="shared" si="0"/>
        <v>3.9499999999999984</v>
      </c>
      <c r="E22" s="248"/>
      <c r="F22" s="245">
        <v>11.1</v>
      </c>
      <c r="G22" s="246">
        <v>5.405833333333334</v>
      </c>
      <c r="H22" s="247">
        <f t="shared" si="1"/>
        <v>5.694166666666666</v>
      </c>
      <c r="I22" s="248"/>
      <c r="J22" s="245">
        <v>11.03</v>
      </c>
      <c r="K22" s="246">
        <v>5.405833333333334</v>
      </c>
      <c r="L22" s="247">
        <f t="shared" si="2"/>
        <v>5.624166666666666</v>
      </c>
      <c r="M22" s="248"/>
      <c r="N22" s="245">
        <v>11.16</v>
      </c>
      <c r="O22" s="246">
        <v>5.405833333333334</v>
      </c>
      <c r="P22" s="247">
        <f t="shared" si="3"/>
        <v>5.754166666666666</v>
      </c>
    </row>
    <row r="23" spans="1:16" ht="15">
      <c r="A23" s="5">
        <v>2003</v>
      </c>
      <c r="B23" s="249">
        <v>9.710714285714285</v>
      </c>
      <c r="C23" s="171">
        <v>5.3116666666666665</v>
      </c>
      <c r="D23" s="247">
        <f t="shared" si="0"/>
        <v>4.399047619047619</v>
      </c>
      <c r="E23" s="248"/>
      <c r="F23" s="249">
        <v>10.98</v>
      </c>
      <c r="G23" s="171">
        <v>5.0325</v>
      </c>
      <c r="H23" s="247">
        <f t="shared" si="1"/>
        <v>5.947500000000001</v>
      </c>
      <c r="I23" s="248"/>
      <c r="J23" s="249">
        <v>10.99</v>
      </c>
      <c r="K23" s="171">
        <v>5.0325</v>
      </c>
      <c r="L23" s="247">
        <f t="shared" si="2"/>
        <v>5.9575000000000005</v>
      </c>
      <c r="M23" s="248"/>
      <c r="N23" s="249">
        <v>10.97</v>
      </c>
      <c r="O23" s="171">
        <v>5.0325</v>
      </c>
      <c r="P23" s="247">
        <f t="shared" si="3"/>
        <v>5.937500000000001</v>
      </c>
    </row>
    <row r="24" spans="1:16" ht="15">
      <c r="A24" s="5">
        <v>2004</v>
      </c>
      <c r="B24" s="249">
        <v>9.586153846153847</v>
      </c>
      <c r="C24" s="171">
        <v>5.108333333333333</v>
      </c>
      <c r="D24" s="247">
        <f t="shared" si="0"/>
        <v>4.4778205128205135</v>
      </c>
      <c r="E24" s="248"/>
      <c r="F24" s="249">
        <v>10.658205128205129</v>
      </c>
      <c r="G24" s="171">
        <v>5.093333333333333</v>
      </c>
      <c r="H24" s="247">
        <f t="shared" si="1"/>
        <v>5.564871794871796</v>
      </c>
      <c r="I24" s="248"/>
      <c r="J24" s="249">
        <v>10.59</v>
      </c>
      <c r="K24" s="171">
        <v>5.093333333333333</v>
      </c>
      <c r="L24" s="247">
        <f t="shared" si="2"/>
        <v>5.496666666666667</v>
      </c>
      <c r="M24" s="248"/>
      <c r="N24" s="249">
        <v>10.73</v>
      </c>
      <c r="O24" s="171">
        <v>5.093333333333333</v>
      </c>
      <c r="P24" s="247">
        <f t="shared" si="3"/>
        <v>5.636666666666668</v>
      </c>
    </row>
    <row r="25" spans="1:16" ht="15">
      <c r="A25" s="5">
        <v>2005</v>
      </c>
      <c r="B25" s="245">
        <v>9.507333333333333</v>
      </c>
      <c r="C25" s="171">
        <v>4.376666666666666</v>
      </c>
      <c r="D25" s="247">
        <f t="shared" si="0"/>
        <v>5.130666666666667</v>
      </c>
      <c r="E25" s="234"/>
      <c r="F25" s="245">
        <v>10.5</v>
      </c>
      <c r="G25" s="171">
        <v>4.520833333333333</v>
      </c>
      <c r="H25" s="247">
        <f t="shared" si="1"/>
        <v>5.979166666666667</v>
      </c>
      <c r="I25" s="234"/>
      <c r="J25" s="245">
        <v>10.46</v>
      </c>
      <c r="K25" s="171">
        <v>4.520833333333333</v>
      </c>
      <c r="L25" s="247">
        <f t="shared" si="2"/>
        <v>5.939166666666668</v>
      </c>
      <c r="M25" s="234"/>
      <c r="N25" s="245">
        <v>10.54</v>
      </c>
      <c r="O25" s="171">
        <v>4.520833333333333</v>
      </c>
      <c r="P25" s="247">
        <f t="shared" si="3"/>
        <v>6.019166666666666</v>
      </c>
    </row>
    <row r="26" spans="1:16" ht="15">
      <c r="A26" s="5">
        <v>2006</v>
      </c>
      <c r="B26" s="245">
        <v>9.020000000000001</v>
      </c>
      <c r="C26" s="246">
        <v>4.264166666666667</v>
      </c>
      <c r="D26" s="247">
        <f t="shared" si="0"/>
        <v>4.755833333333334</v>
      </c>
      <c r="E26" s="234"/>
      <c r="F26" s="245">
        <v>10.39</v>
      </c>
      <c r="G26" s="246">
        <v>4.873333333333334</v>
      </c>
      <c r="H26" s="247">
        <f t="shared" si="1"/>
        <v>5.516666666666667</v>
      </c>
      <c r="I26" s="234"/>
      <c r="J26" s="245">
        <v>10.44</v>
      </c>
      <c r="K26" s="246">
        <v>4.873333333333334</v>
      </c>
      <c r="L26" s="247">
        <f t="shared" si="2"/>
        <v>5.5666666666666655</v>
      </c>
      <c r="M26" s="234"/>
      <c r="N26" s="245">
        <v>10.36</v>
      </c>
      <c r="O26" s="246">
        <v>4.873333333333334</v>
      </c>
      <c r="P26" s="247">
        <f t="shared" si="3"/>
        <v>5.4866666666666655</v>
      </c>
    </row>
    <row r="27" spans="1:16" ht="15">
      <c r="A27" s="19">
        <v>2007</v>
      </c>
      <c r="B27" s="250">
        <v>8.662000000000003</v>
      </c>
      <c r="C27" s="251">
        <v>4.296666666666666</v>
      </c>
      <c r="D27" s="252">
        <f t="shared" si="0"/>
        <v>4.365333333333337</v>
      </c>
      <c r="E27" s="253"/>
      <c r="F27" s="250">
        <v>10.30181818181818</v>
      </c>
      <c r="G27" s="251">
        <v>4.796666666666666</v>
      </c>
      <c r="H27" s="252">
        <f t="shared" si="1"/>
        <v>5.505151515151515</v>
      </c>
      <c r="I27" s="253"/>
      <c r="J27" s="250">
        <v>10.24</v>
      </c>
      <c r="K27" s="251">
        <v>4.796666666666666</v>
      </c>
      <c r="L27" s="252">
        <f t="shared" si="2"/>
        <v>5.443333333333334</v>
      </c>
      <c r="M27" s="253"/>
      <c r="N27" s="250">
        <v>10.36</v>
      </c>
      <c r="O27" s="251">
        <v>4.796666666666666</v>
      </c>
      <c r="P27" s="252">
        <f t="shared" si="3"/>
        <v>5.5633333333333335</v>
      </c>
    </row>
    <row r="28" spans="1:16" ht="15">
      <c r="A28" s="254">
        <v>2008</v>
      </c>
      <c r="B28" s="250">
        <v>8.78</v>
      </c>
      <c r="C28" s="251">
        <v>4.0391666666666675</v>
      </c>
      <c r="D28" s="252">
        <f t="shared" si="0"/>
        <v>4.740833333333332</v>
      </c>
      <c r="E28" s="253"/>
      <c r="F28" s="250">
        <v>10.419701492537314</v>
      </c>
      <c r="G28" s="251">
        <v>4.218333333333333</v>
      </c>
      <c r="H28" s="252">
        <f t="shared" si="1"/>
        <v>6.201368159203981</v>
      </c>
      <c r="I28" s="253"/>
      <c r="J28" s="250">
        <v>10.37</v>
      </c>
      <c r="K28" s="251">
        <v>4.218333333333333</v>
      </c>
      <c r="L28" s="252">
        <f t="shared" si="2"/>
        <v>6.151666666666666</v>
      </c>
      <c r="M28" s="253"/>
      <c r="N28" s="250">
        <v>10.46</v>
      </c>
      <c r="O28" s="251">
        <v>4.218333333333333</v>
      </c>
      <c r="P28" s="252">
        <f t="shared" si="3"/>
        <v>6.241666666666668</v>
      </c>
    </row>
    <row r="29" spans="1:16" ht="15">
      <c r="A29" s="254">
        <v>2009</v>
      </c>
      <c r="B29" s="250">
        <v>8.77</v>
      </c>
      <c r="C29" s="251">
        <v>3.85</v>
      </c>
      <c r="D29" s="252">
        <f t="shared" si="0"/>
        <v>4.92</v>
      </c>
      <c r="E29" s="253"/>
      <c r="F29" s="250">
        <v>10.36</v>
      </c>
      <c r="G29" s="251">
        <v>4.095</v>
      </c>
      <c r="H29" s="252">
        <f t="shared" si="1"/>
        <v>6.265</v>
      </c>
      <c r="I29" s="253"/>
      <c r="J29" s="250">
        <v>10.19</v>
      </c>
      <c r="K29" s="251">
        <f>G29</f>
        <v>4.095</v>
      </c>
      <c r="L29" s="252">
        <f t="shared" si="2"/>
        <v>6.095</v>
      </c>
      <c r="M29" s="253"/>
      <c r="N29" s="250">
        <v>10.48</v>
      </c>
      <c r="O29" s="251">
        <f>K29</f>
        <v>4.095</v>
      </c>
      <c r="P29" s="252">
        <f t="shared" si="3"/>
        <v>6.385000000000001</v>
      </c>
    </row>
    <row r="30" spans="1:16" ht="15">
      <c r="A30" s="254">
        <v>2010</v>
      </c>
      <c r="B30" s="255">
        <v>9.11</v>
      </c>
      <c r="C30" s="256">
        <v>3.695</v>
      </c>
      <c r="D30" s="257">
        <f t="shared" si="0"/>
        <v>5.414999999999999</v>
      </c>
      <c r="E30" s="253"/>
      <c r="F30" s="255">
        <v>10.24</v>
      </c>
      <c r="G30" s="256">
        <v>4.173333333333333</v>
      </c>
      <c r="H30" s="257">
        <f t="shared" si="1"/>
        <v>6.066666666666667</v>
      </c>
      <c r="I30" s="253"/>
      <c r="J30" s="255">
        <v>10.08</v>
      </c>
      <c r="K30" s="256">
        <f>G30</f>
        <v>4.173333333333333</v>
      </c>
      <c r="L30" s="257">
        <f t="shared" si="2"/>
        <v>5.906666666666667</v>
      </c>
      <c r="M30" s="253"/>
      <c r="N30" s="255">
        <v>10.34</v>
      </c>
      <c r="O30" s="256">
        <f>K30</f>
        <v>4.173333333333333</v>
      </c>
      <c r="P30" s="257">
        <f t="shared" si="3"/>
        <v>6.166666666666667</v>
      </c>
    </row>
    <row r="31" spans="1:16" ht="15">
      <c r="A31" s="5"/>
      <c r="B31" s="234"/>
      <c r="C31" s="234"/>
      <c r="D31" s="258"/>
      <c r="E31" s="234"/>
      <c r="F31" s="234"/>
      <c r="G31" s="234"/>
      <c r="H31" s="234"/>
      <c r="I31" s="234"/>
      <c r="J31" s="234"/>
      <c r="K31" s="234"/>
      <c r="L31" s="234"/>
      <c r="M31" s="234"/>
      <c r="N31" s="234"/>
      <c r="O31" s="234"/>
      <c r="P31" s="234"/>
    </row>
    <row r="32" spans="1:16" ht="15">
      <c r="A32" s="4" t="s">
        <v>42</v>
      </c>
      <c r="B32" s="4"/>
      <c r="C32" s="4"/>
      <c r="D32" s="4"/>
      <c r="E32" s="4"/>
      <c r="F32" s="4"/>
      <c r="G32" s="4"/>
      <c r="H32" s="4"/>
      <c r="I32" s="4"/>
      <c r="J32" s="4"/>
      <c r="K32" s="4"/>
      <c r="L32" s="4"/>
      <c r="M32" s="4"/>
      <c r="N32" s="234"/>
      <c r="O32" s="258"/>
      <c r="P32" s="234"/>
    </row>
    <row r="33" spans="1:16" ht="5.25" customHeight="1">
      <c r="A33" s="4"/>
      <c r="B33" s="4"/>
      <c r="C33" s="4"/>
      <c r="D33" s="4"/>
      <c r="E33" s="4"/>
      <c r="F33" s="4"/>
      <c r="G33" s="4"/>
      <c r="H33" s="4"/>
      <c r="I33" s="4"/>
      <c r="J33" s="4"/>
      <c r="K33" s="4"/>
      <c r="L33" s="4"/>
      <c r="M33" s="4"/>
      <c r="N33" s="234"/>
      <c r="O33" s="234"/>
      <c r="P33" s="234"/>
    </row>
    <row r="34" spans="1:16" s="234" customFormat="1" ht="12.75">
      <c r="A34" s="4" t="s">
        <v>326</v>
      </c>
      <c r="B34" s="7">
        <f>AVERAGE(B10:B13)</f>
        <v>13.084488636363636</v>
      </c>
      <c r="C34" s="7">
        <f aca="true" t="shared" si="4" ref="C34:P34">AVERAGE(C10:C13)</f>
        <v>9.235625</v>
      </c>
      <c r="D34" s="7">
        <f t="shared" si="4"/>
        <v>3.848863636363636</v>
      </c>
      <c r="E34" s="7"/>
      <c r="F34" s="7">
        <f t="shared" si="4"/>
        <v>12.157499999999999</v>
      </c>
      <c r="G34" s="7">
        <f t="shared" si="4"/>
        <v>7.739583333333333</v>
      </c>
      <c r="H34" s="7">
        <f t="shared" si="4"/>
        <v>4.417916666666666</v>
      </c>
      <c r="I34" s="7"/>
      <c r="J34" s="7">
        <f t="shared" si="4"/>
        <v>12.1225</v>
      </c>
      <c r="K34" s="7">
        <f t="shared" si="4"/>
        <v>7.739583333333333</v>
      </c>
      <c r="L34" s="7">
        <f t="shared" si="4"/>
        <v>4.382916666666667</v>
      </c>
      <c r="M34" s="7"/>
      <c r="N34" s="7">
        <f t="shared" si="4"/>
        <v>12.1875</v>
      </c>
      <c r="O34" s="7">
        <f t="shared" si="4"/>
        <v>7.739583333333333</v>
      </c>
      <c r="P34" s="7">
        <f t="shared" si="4"/>
        <v>4.447916666666666</v>
      </c>
    </row>
    <row r="35" spans="1:16" s="234" customFormat="1" ht="4.5" customHeight="1">
      <c r="A35" s="4"/>
      <c r="B35" s="1"/>
      <c r="C35" s="1"/>
      <c r="D35" s="1"/>
      <c r="E35" s="1"/>
      <c r="F35" s="1"/>
      <c r="G35" s="1"/>
      <c r="H35" s="1"/>
      <c r="I35" s="1"/>
      <c r="J35" s="1"/>
      <c r="K35" s="1"/>
      <c r="L35" s="1"/>
      <c r="M35" s="1"/>
      <c r="N35" s="1"/>
      <c r="O35" s="1"/>
      <c r="P35" s="1"/>
    </row>
    <row r="36" spans="1:16" s="234" customFormat="1" ht="12.75">
      <c r="A36" s="4" t="s">
        <v>327</v>
      </c>
      <c r="B36" s="7">
        <f>AVERAGE(B14:B17)</f>
        <v>11.458923611111112</v>
      </c>
      <c r="C36" s="7">
        <f aca="true" t="shared" si="5" ref="C36:P36">AVERAGE(C14:C17)</f>
        <v>7.875625</v>
      </c>
      <c r="D36" s="7">
        <f t="shared" si="5"/>
        <v>3.583298611111112</v>
      </c>
      <c r="E36" s="7"/>
      <c r="F36" s="7">
        <f t="shared" si="5"/>
        <v>11.370000000000001</v>
      </c>
      <c r="G36" s="7">
        <f t="shared" si="5"/>
        <v>6.876875</v>
      </c>
      <c r="H36" s="7">
        <f t="shared" si="5"/>
        <v>4.493125</v>
      </c>
      <c r="I36" s="7"/>
      <c r="J36" s="7">
        <f t="shared" si="5"/>
        <v>11.315</v>
      </c>
      <c r="K36" s="7">
        <f t="shared" si="5"/>
        <v>6.876875</v>
      </c>
      <c r="L36" s="7">
        <f t="shared" si="5"/>
        <v>4.438124999999999</v>
      </c>
      <c r="M36" s="7"/>
      <c r="N36" s="7">
        <f t="shared" si="5"/>
        <v>11.42</v>
      </c>
      <c r="O36" s="7">
        <f t="shared" si="5"/>
        <v>6.876875</v>
      </c>
      <c r="P36" s="7">
        <f t="shared" si="5"/>
        <v>4.543125</v>
      </c>
    </row>
    <row r="37" spans="1:16" s="234" customFormat="1" ht="5.25" customHeight="1">
      <c r="A37" s="4"/>
      <c r="B37" s="7" t="s">
        <v>9</v>
      </c>
      <c r="C37" s="7" t="s">
        <v>9</v>
      </c>
      <c r="D37" s="7" t="s">
        <v>9</v>
      </c>
      <c r="E37" s="7"/>
      <c r="F37" s="7" t="s">
        <v>9</v>
      </c>
      <c r="G37" s="7" t="s">
        <v>9</v>
      </c>
      <c r="H37" s="7" t="s">
        <v>9</v>
      </c>
      <c r="I37" s="7"/>
      <c r="J37" s="7" t="s">
        <v>9</v>
      </c>
      <c r="K37" s="7" t="s">
        <v>9</v>
      </c>
      <c r="L37" s="7" t="s">
        <v>9</v>
      </c>
      <c r="M37" s="7"/>
      <c r="N37" s="7" t="s">
        <v>9</v>
      </c>
      <c r="O37" s="7" t="s">
        <v>9</v>
      </c>
      <c r="P37" s="7" t="s">
        <v>9</v>
      </c>
    </row>
    <row r="38" spans="1:16" s="253" customFormat="1" ht="12.75">
      <c r="A38" s="14" t="s">
        <v>375</v>
      </c>
      <c r="B38" s="15">
        <f>AVERAGE(B18:B30)</f>
        <v>9.37609591690361</v>
      </c>
      <c r="C38" s="15">
        <f>AVERAGE(C18:C30)</f>
        <v>4.876602564102564</v>
      </c>
      <c r="D38" s="15">
        <f>AVERAGE(D18:D30)</f>
        <v>4.499493352801046</v>
      </c>
      <c r="E38" s="15"/>
      <c r="F38" s="15">
        <f>AVERAGE(F18:F30)</f>
        <v>10.74927113865851</v>
      </c>
      <c r="G38" s="15">
        <f aca="true" t="shared" si="6" ref="G38:N38">AVERAGE(G18:G30)</f>
        <v>5.000128205128206</v>
      </c>
      <c r="H38" s="15">
        <f t="shared" si="6"/>
        <v>5.749142933530304</v>
      </c>
      <c r="I38" s="15"/>
      <c r="J38" s="15">
        <f t="shared" si="6"/>
        <v>10.684615384615388</v>
      </c>
      <c r="K38" s="15">
        <f t="shared" si="6"/>
        <v>5.000128205128206</v>
      </c>
      <c r="L38" s="15">
        <f t="shared" si="6"/>
        <v>5.68448717948718</v>
      </c>
      <c r="M38" s="15"/>
      <c r="N38" s="15">
        <f t="shared" si="6"/>
        <v>10.796153846153846</v>
      </c>
      <c r="O38" s="15">
        <f>AVERAGE(O18:O30)</f>
        <v>5.000128205128206</v>
      </c>
      <c r="P38" s="15">
        <f>AVERAGE(P18:P30)</f>
        <v>5.796025641025642</v>
      </c>
    </row>
    <row r="39" spans="1:16" ht="4.5" customHeight="1">
      <c r="A39" s="14"/>
      <c r="B39" s="15"/>
      <c r="C39" s="15"/>
      <c r="D39" s="15"/>
      <c r="E39" s="15"/>
      <c r="F39" s="15"/>
      <c r="G39" s="15"/>
      <c r="H39" s="15"/>
      <c r="I39" s="15"/>
      <c r="J39" s="15"/>
      <c r="K39" s="15"/>
      <c r="L39" s="15"/>
      <c r="M39" s="15"/>
      <c r="N39" s="15"/>
      <c r="O39" s="15"/>
      <c r="P39" s="15"/>
    </row>
    <row r="40" spans="1:16" ht="15">
      <c r="A40" s="14" t="s">
        <v>598</v>
      </c>
      <c r="B40" s="15">
        <f>AVERAGE(B16:B30)</f>
        <v>9.606477572427574</v>
      </c>
      <c r="C40" s="15">
        <f aca="true" t="shared" si="7" ref="C40:P40">AVERAGE(C16:C30)</f>
        <v>5.186999999999999</v>
      </c>
      <c r="D40" s="15">
        <f t="shared" si="7"/>
        <v>4.419477572427573</v>
      </c>
      <c r="E40" s="15"/>
      <c r="F40" s="15">
        <f t="shared" si="7"/>
        <v>10.824701653504041</v>
      </c>
      <c r="G40" s="15">
        <f t="shared" si="7"/>
        <v>5.219499999999999</v>
      </c>
      <c r="H40" s="15">
        <f t="shared" si="7"/>
        <v>5.605201653504041</v>
      </c>
      <c r="I40" s="15"/>
      <c r="J40" s="15">
        <f t="shared" si="7"/>
        <v>10.758666666666668</v>
      </c>
      <c r="K40" s="15">
        <f t="shared" si="7"/>
        <v>5.219499999999999</v>
      </c>
      <c r="L40" s="15">
        <f t="shared" si="7"/>
        <v>5.5391666666666675</v>
      </c>
      <c r="M40" s="15"/>
      <c r="N40" s="15">
        <f t="shared" si="7"/>
        <v>10.876</v>
      </c>
      <c r="O40" s="15">
        <f t="shared" si="7"/>
        <v>5.219499999999999</v>
      </c>
      <c r="P40" s="15">
        <f t="shared" si="7"/>
        <v>5.6565</v>
      </c>
    </row>
    <row r="41" spans="1:16" ht="15">
      <c r="A41" s="260"/>
      <c r="B41" s="259"/>
      <c r="C41" s="259"/>
      <c r="D41" s="259"/>
      <c r="E41" s="259"/>
      <c r="F41" s="259"/>
      <c r="G41" s="259"/>
      <c r="H41" s="259"/>
      <c r="I41" s="259"/>
      <c r="J41" s="253"/>
      <c r="K41" s="253"/>
      <c r="L41" s="253"/>
      <c r="M41" s="253"/>
      <c r="N41" s="253"/>
      <c r="O41" s="253"/>
      <c r="P41" s="253"/>
    </row>
    <row r="42" spans="1:16" s="324" customFormat="1" ht="12.75">
      <c r="A42" s="253"/>
      <c r="B42" s="259"/>
      <c r="C42" s="259"/>
      <c r="D42" s="259"/>
      <c r="E42" s="259"/>
      <c r="F42" s="259"/>
      <c r="G42" s="259"/>
      <c r="H42" s="259"/>
      <c r="I42" s="259"/>
      <c r="J42" s="234"/>
      <c r="K42" s="234"/>
      <c r="L42" s="234"/>
      <c r="M42" s="234"/>
      <c r="N42" s="234"/>
      <c r="O42" s="234"/>
      <c r="P42" s="234"/>
    </row>
    <row r="43" spans="1:16" s="324" customFormat="1" ht="11.25">
      <c r="A43" s="323" t="s">
        <v>516</v>
      </c>
      <c r="B43" s="323"/>
      <c r="C43" s="323"/>
      <c r="D43" s="323"/>
      <c r="E43" s="323"/>
      <c r="F43" s="323"/>
      <c r="G43" s="323"/>
      <c r="H43" s="323"/>
      <c r="I43" s="323"/>
      <c r="J43" s="323"/>
      <c r="K43" s="323"/>
      <c r="L43" s="323"/>
      <c r="M43" s="323"/>
      <c r="N43" s="323"/>
      <c r="O43" s="323"/>
      <c r="P43" s="323"/>
    </row>
    <row r="44" spans="1:16" ht="15">
      <c r="A44" s="323" t="s">
        <v>517</v>
      </c>
      <c r="B44" s="323"/>
      <c r="C44" s="323"/>
      <c r="D44" s="323"/>
      <c r="E44" s="323"/>
      <c r="F44" s="323"/>
      <c r="G44" s="323"/>
      <c r="H44" s="323"/>
      <c r="I44" s="323"/>
      <c r="J44" s="323"/>
      <c r="K44" s="323"/>
      <c r="L44" s="323"/>
      <c r="M44" s="323"/>
      <c r="N44" s="323"/>
      <c r="O44" s="323"/>
      <c r="P44" s="323"/>
    </row>
  </sheetData>
  <sheetProtection/>
  <mergeCells count="6">
    <mergeCell ref="A1:P1"/>
    <mergeCell ref="A2:P2"/>
    <mergeCell ref="B4:D4"/>
    <mergeCell ref="F4:H4"/>
    <mergeCell ref="J4:L4"/>
    <mergeCell ref="N4:P4"/>
  </mergeCells>
  <printOptions/>
  <pageMargins left="0.7" right="0.7" top="0.75" bottom="0.75" header="0.3" footer="0.3"/>
  <pageSetup fitToHeight="1" fitToWidth="1" horizontalDpi="600" verticalDpi="600" orientation="landscape" scale="65" r:id="rId1"/>
  <headerFooter>
    <oddHeader>&amp;R&amp;"Arial,Bold"Schedule 2
Page  3 of 3</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I53"/>
  <sheetViews>
    <sheetView zoomScalePageLayoutView="0" workbookViewId="0" topLeftCell="A1">
      <selection activeCell="A1" sqref="A1:H1"/>
    </sheetView>
  </sheetViews>
  <sheetFormatPr defaultColWidth="9.140625" defaultRowHeight="15"/>
  <cols>
    <col min="1" max="1" width="30.140625" style="278" customWidth="1"/>
    <col min="2" max="2" width="13.8515625" style="278" customWidth="1"/>
    <col min="3" max="3" width="26.00390625" style="278" customWidth="1"/>
    <col min="4" max="4" width="14.7109375" style="278" customWidth="1"/>
    <col min="5" max="5" width="22.57421875" style="278" customWidth="1"/>
    <col min="6" max="6" width="14.421875" style="278" customWidth="1"/>
    <col min="7" max="7" width="22.7109375" style="278" customWidth="1"/>
    <col min="8" max="8" width="15.7109375" style="278" customWidth="1"/>
    <col min="9" max="16384" width="9.140625" style="278" customWidth="1"/>
  </cols>
  <sheetData>
    <row r="1" spans="1:8" ht="12.75">
      <c r="A1" s="535" t="s">
        <v>368</v>
      </c>
      <c r="B1" s="535"/>
      <c r="C1" s="535"/>
      <c r="D1" s="535"/>
      <c r="E1" s="535"/>
      <c r="F1" s="535"/>
      <c r="G1" s="535"/>
      <c r="H1" s="535"/>
    </row>
    <row r="2" spans="1:8" ht="12.75">
      <c r="A2" s="535"/>
      <c r="B2" s="535"/>
      <c r="C2" s="535"/>
      <c r="D2" s="535"/>
      <c r="E2" s="535"/>
      <c r="F2" s="535"/>
      <c r="G2" s="535"/>
      <c r="H2" s="535"/>
    </row>
    <row r="3" spans="1:8" ht="12.75">
      <c r="A3" s="233"/>
      <c r="B3" s="536" t="s">
        <v>367</v>
      </c>
      <c r="C3" s="536"/>
      <c r="D3" s="536"/>
      <c r="E3" s="536"/>
      <c r="F3" s="536"/>
      <c r="G3" s="536"/>
      <c r="H3" s="233"/>
    </row>
    <row r="4" spans="1:8" ht="12.75">
      <c r="A4" s="233"/>
      <c r="B4" s="537" t="s">
        <v>96</v>
      </c>
      <c r="C4" s="537"/>
      <c r="D4" s="537" t="s">
        <v>48</v>
      </c>
      <c r="E4" s="537"/>
      <c r="F4" s="538" t="s">
        <v>95</v>
      </c>
      <c r="G4" s="538"/>
      <c r="H4" s="233"/>
    </row>
    <row r="5" spans="1:8" ht="25.5">
      <c r="A5" s="233" t="s">
        <v>57</v>
      </c>
      <c r="B5" s="233" t="s">
        <v>366</v>
      </c>
      <c r="C5" s="288" t="s">
        <v>117</v>
      </c>
      <c r="D5" s="233" t="s">
        <v>366</v>
      </c>
      <c r="E5" s="288" t="s">
        <v>117</v>
      </c>
      <c r="F5" s="288" t="s">
        <v>365</v>
      </c>
      <c r="G5" s="288" t="s">
        <v>117</v>
      </c>
      <c r="H5" s="288" t="s">
        <v>364</v>
      </c>
    </row>
    <row r="6" spans="1:8" ht="12.75">
      <c r="A6" s="233"/>
      <c r="B6" s="233"/>
      <c r="C6" s="233"/>
      <c r="D6" s="233"/>
      <c r="E6" s="233"/>
      <c r="F6" s="233"/>
      <c r="G6" s="233"/>
      <c r="H6" s="233"/>
    </row>
    <row r="7" spans="1:9" s="228" customFormat="1" ht="12.75">
      <c r="A7" s="231" t="s">
        <v>227</v>
      </c>
      <c r="B7" s="285"/>
      <c r="C7" s="285"/>
      <c r="D7" s="282"/>
      <c r="E7" s="282"/>
      <c r="F7" s="285"/>
      <c r="G7" s="282"/>
      <c r="H7" s="285"/>
      <c r="I7" s="278"/>
    </row>
    <row r="8" spans="1:8" ht="12.75">
      <c r="A8" s="224" t="s">
        <v>240</v>
      </c>
      <c r="B8" s="226"/>
      <c r="C8" s="280" t="s">
        <v>356</v>
      </c>
      <c r="D8" s="226"/>
      <c r="E8" s="226"/>
      <c r="F8" s="226" t="s">
        <v>51</v>
      </c>
      <c r="G8" s="280" t="s">
        <v>359</v>
      </c>
      <c r="H8" s="226" t="s">
        <v>50</v>
      </c>
    </row>
    <row r="9" spans="1:8" ht="12.75">
      <c r="A9" s="279" t="s">
        <v>358</v>
      </c>
      <c r="B9" s="226"/>
      <c r="C9" s="280"/>
      <c r="D9" s="226"/>
      <c r="E9" s="226"/>
      <c r="F9" s="280" t="s">
        <v>53</v>
      </c>
      <c r="G9" s="280"/>
      <c r="H9" s="226" t="s">
        <v>50</v>
      </c>
    </row>
    <row r="10" spans="1:8" ht="12.75">
      <c r="A10" s="224" t="s">
        <v>241</v>
      </c>
      <c r="B10" s="280"/>
      <c r="C10" s="280" t="s">
        <v>353</v>
      </c>
      <c r="D10" s="226"/>
      <c r="E10" s="226"/>
      <c r="F10" s="226" t="s">
        <v>53</v>
      </c>
      <c r="G10" s="280" t="s">
        <v>351</v>
      </c>
      <c r="H10" s="226" t="s">
        <v>50</v>
      </c>
    </row>
    <row r="11" spans="1:8" ht="12.75">
      <c r="A11" s="224" t="s">
        <v>243</v>
      </c>
      <c r="B11" s="280" t="s">
        <v>53</v>
      </c>
      <c r="C11" s="280"/>
      <c r="D11" s="226"/>
      <c r="E11" s="226"/>
      <c r="F11" s="226"/>
      <c r="G11" s="226"/>
      <c r="H11" s="226"/>
    </row>
    <row r="12" spans="1:8" ht="12.75">
      <c r="A12" s="224" t="s">
        <v>576</v>
      </c>
      <c r="B12" s="280"/>
      <c r="C12" s="280" t="s">
        <v>348</v>
      </c>
      <c r="D12" s="226"/>
      <c r="E12" s="226"/>
      <c r="F12" s="226" t="s">
        <v>55</v>
      </c>
      <c r="G12" s="280" t="s">
        <v>347</v>
      </c>
      <c r="H12" s="226" t="s">
        <v>238</v>
      </c>
    </row>
    <row r="13" spans="1:8" ht="12.75">
      <c r="A13" s="224" t="s">
        <v>577</v>
      </c>
      <c r="B13" s="280"/>
      <c r="C13" s="280" t="s">
        <v>348</v>
      </c>
      <c r="D13" s="226"/>
      <c r="E13" s="226"/>
      <c r="F13" s="226" t="s">
        <v>55</v>
      </c>
      <c r="G13" s="280" t="s">
        <v>347</v>
      </c>
      <c r="H13" s="226" t="s">
        <v>238</v>
      </c>
    </row>
    <row r="14" spans="1:8" ht="12.75">
      <c r="A14" s="224" t="s">
        <v>244</v>
      </c>
      <c r="B14" s="226"/>
      <c r="C14" s="280" t="s">
        <v>348</v>
      </c>
      <c r="D14" s="280"/>
      <c r="E14" s="280" t="s">
        <v>357</v>
      </c>
      <c r="F14" s="226" t="s">
        <v>51</v>
      </c>
      <c r="G14" s="280" t="s">
        <v>349</v>
      </c>
      <c r="H14" s="226" t="s">
        <v>50</v>
      </c>
    </row>
    <row r="15" spans="1:8" ht="12.75">
      <c r="A15" s="224" t="s">
        <v>581</v>
      </c>
      <c r="B15" s="280"/>
      <c r="C15" s="280" t="s">
        <v>348</v>
      </c>
      <c r="D15" s="284"/>
      <c r="E15" s="284" t="s">
        <v>357</v>
      </c>
      <c r="F15" s="226" t="s">
        <v>9</v>
      </c>
      <c r="G15" s="226"/>
      <c r="H15" s="226"/>
    </row>
    <row r="16" spans="1:8" ht="12.75">
      <c r="A16" s="228" t="s">
        <v>245</v>
      </c>
      <c r="B16" s="226"/>
      <c r="C16" s="226"/>
      <c r="D16" s="226"/>
      <c r="E16" s="226"/>
      <c r="F16" s="226" t="s">
        <v>53</v>
      </c>
      <c r="G16" s="280" t="s">
        <v>351</v>
      </c>
      <c r="H16" s="226" t="s">
        <v>50</v>
      </c>
    </row>
    <row r="17" spans="1:8" ht="14.25">
      <c r="A17" s="224" t="s">
        <v>585</v>
      </c>
      <c r="B17" s="280"/>
      <c r="C17" s="280" t="s">
        <v>354</v>
      </c>
      <c r="D17" s="280"/>
      <c r="E17" s="280" t="s">
        <v>667</v>
      </c>
      <c r="F17" s="226" t="s">
        <v>668</v>
      </c>
      <c r="G17" s="280" t="s">
        <v>669</v>
      </c>
      <c r="H17" s="226" t="s">
        <v>50</v>
      </c>
    </row>
    <row r="18" spans="1:8" ht="12.75">
      <c r="A18" s="224" t="s">
        <v>246</v>
      </c>
      <c r="B18" s="280"/>
      <c r="C18" s="280" t="s">
        <v>351</v>
      </c>
      <c r="D18" s="226"/>
      <c r="E18" s="226"/>
      <c r="F18" s="226" t="s">
        <v>53</v>
      </c>
      <c r="G18" s="280" t="s">
        <v>351</v>
      </c>
      <c r="H18" s="226" t="s">
        <v>50</v>
      </c>
    </row>
    <row r="19" spans="1:8" ht="12.75">
      <c r="A19" s="224" t="s">
        <v>247</v>
      </c>
      <c r="B19" s="226"/>
      <c r="C19" s="226"/>
      <c r="D19" s="226"/>
      <c r="E19" s="226"/>
      <c r="F19" s="226" t="s">
        <v>53</v>
      </c>
      <c r="G19" s="280"/>
      <c r="H19" s="226" t="s">
        <v>50</v>
      </c>
    </row>
    <row r="20" spans="1:8" ht="12.75">
      <c r="A20" s="224" t="s">
        <v>248</v>
      </c>
      <c r="B20" s="226"/>
      <c r="C20" s="226"/>
      <c r="D20" s="226"/>
      <c r="E20" s="226"/>
      <c r="F20" s="226" t="s">
        <v>55</v>
      </c>
      <c r="G20" s="283" t="s">
        <v>359</v>
      </c>
      <c r="H20" s="226" t="s">
        <v>238</v>
      </c>
    </row>
    <row r="21" spans="1:8" ht="12.75">
      <c r="A21" s="224" t="s">
        <v>249</v>
      </c>
      <c r="B21" s="280"/>
      <c r="C21" s="280" t="s">
        <v>356</v>
      </c>
      <c r="D21" s="280" t="s">
        <v>52</v>
      </c>
      <c r="E21" s="280" t="s">
        <v>369</v>
      </c>
      <c r="F21" s="280"/>
      <c r="G21" s="226"/>
      <c r="H21" s="226"/>
    </row>
    <row r="22" spans="1:8" ht="14.25">
      <c r="A22" s="224" t="s">
        <v>250</v>
      </c>
      <c r="B22" s="280"/>
      <c r="C22" s="280" t="s">
        <v>355</v>
      </c>
      <c r="D22" s="491" t="s">
        <v>285</v>
      </c>
      <c r="E22" s="492" t="s">
        <v>285</v>
      </c>
      <c r="F22" s="226" t="s">
        <v>55</v>
      </c>
      <c r="G22" s="280" t="s">
        <v>347</v>
      </c>
      <c r="H22" s="226" t="s">
        <v>238</v>
      </c>
    </row>
    <row r="23" spans="1:8" ht="12.75">
      <c r="A23" s="224" t="s">
        <v>253</v>
      </c>
      <c r="B23" s="226"/>
      <c r="C23" s="280" t="s">
        <v>354</v>
      </c>
      <c r="D23" s="226"/>
      <c r="E23" s="226"/>
      <c r="F23" s="227" t="s">
        <v>53</v>
      </c>
      <c r="G23" s="280" t="s">
        <v>351</v>
      </c>
      <c r="H23" s="227" t="s">
        <v>50</v>
      </c>
    </row>
    <row r="24" spans="1:8" ht="12.75">
      <c r="A24" s="224" t="s">
        <v>256</v>
      </c>
      <c r="B24" s="226" t="s">
        <v>53</v>
      </c>
      <c r="C24" s="226"/>
      <c r="D24" s="226"/>
      <c r="E24" s="226"/>
      <c r="F24" s="227"/>
      <c r="G24" s="227"/>
      <c r="H24" s="227"/>
    </row>
    <row r="25" spans="1:8" ht="12.75">
      <c r="A25" s="224"/>
      <c r="B25" s="224"/>
      <c r="C25" s="224"/>
      <c r="D25" s="224"/>
      <c r="E25" s="224"/>
      <c r="F25" s="224"/>
      <c r="H25" s="224"/>
    </row>
    <row r="26" spans="1:8" ht="12.75">
      <c r="A26" s="231" t="s">
        <v>209</v>
      </c>
      <c r="B26" s="282"/>
      <c r="C26" s="282"/>
      <c r="D26" s="282"/>
      <c r="E26" s="282"/>
      <c r="F26" s="282"/>
      <c r="G26" s="282"/>
      <c r="H26" s="282"/>
    </row>
    <row r="27" spans="1:8" ht="12.75">
      <c r="A27" s="224" t="s">
        <v>242</v>
      </c>
      <c r="B27" s="280"/>
      <c r="C27" s="280" t="s">
        <v>352</v>
      </c>
      <c r="D27" s="226"/>
      <c r="E27" s="226"/>
      <c r="F27" s="226" t="s">
        <v>51</v>
      </c>
      <c r="G27" s="280" t="s">
        <v>349</v>
      </c>
      <c r="H27" s="226" t="s">
        <v>50</v>
      </c>
    </row>
    <row r="28" spans="1:8" ht="12.75">
      <c r="A28" s="287" t="s">
        <v>611</v>
      </c>
      <c r="B28" s="280"/>
      <c r="C28" s="280" t="s">
        <v>356</v>
      </c>
      <c r="D28" s="226"/>
      <c r="E28" s="226"/>
      <c r="F28" s="226" t="s">
        <v>51</v>
      </c>
      <c r="G28" s="280" t="s">
        <v>356</v>
      </c>
      <c r="H28" s="226" t="s">
        <v>50</v>
      </c>
    </row>
    <row r="29" spans="1:8" ht="12.75">
      <c r="A29" s="224" t="s">
        <v>251</v>
      </c>
      <c r="B29" s="280"/>
      <c r="C29" s="280" t="s">
        <v>363</v>
      </c>
      <c r="D29" s="226"/>
      <c r="E29" s="226"/>
      <c r="F29" s="226"/>
      <c r="G29" s="226"/>
      <c r="H29" s="226"/>
    </row>
    <row r="30" spans="1:8" ht="14.25">
      <c r="A30" s="224" t="s">
        <v>740</v>
      </c>
      <c r="B30" s="280"/>
      <c r="C30" s="280" t="s">
        <v>351</v>
      </c>
      <c r="D30" s="226"/>
      <c r="E30" s="280" t="s">
        <v>350</v>
      </c>
      <c r="F30" s="227" t="s">
        <v>53</v>
      </c>
      <c r="G30" s="280" t="s">
        <v>351</v>
      </c>
      <c r="H30" s="227" t="s">
        <v>50</v>
      </c>
    </row>
    <row r="31" spans="1:8" ht="12.75">
      <c r="A31" s="287"/>
      <c r="B31" s="227"/>
      <c r="C31" s="227"/>
      <c r="D31" s="286"/>
      <c r="E31" s="286" t="s">
        <v>362</v>
      </c>
      <c r="F31" s="227"/>
      <c r="G31" s="286" t="s">
        <v>361</v>
      </c>
      <c r="H31" s="227"/>
    </row>
    <row r="32" spans="1:8" ht="12.75">
      <c r="A32" s="287" t="s">
        <v>407</v>
      </c>
      <c r="B32" s="227"/>
      <c r="C32" s="227" t="s">
        <v>360</v>
      </c>
      <c r="D32" s="286"/>
      <c r="E32" s="286" t="s">
        <v>350</v>
      </c>
      <c r="F32" s="227"/>
      <c r="G32" s="286"/>
      <c r="H32" s="227"/>
    </row>
    <row r="33" spans="1:8" ht="12.75">
      <c r="A33" s="224" t="s">
        <v>255</v>
      </c>
      <c r="B33" s="280"/>
      <c r="C33" s="280" t="s">
        <v>352</v>
      </c>
      <c r="D33" s="226"/>
      <c r="E33" s="226"/>
      <c r="F33" s="229" t="s">
        <v>55</v>
      </c>
      <c r="G33" s="280" t="s">
        <v>347</v>
      </c>
      <c r="H33" s="227" t="s">
        <v>238</v>
      </c>
    </row>
    <row r="34" spans="1:8" ht="12.75">
      <c r="A34" s="224"/>
      <c r="B34" s="224"/>
      <c r="C34" s="224"/>
      <c r="D34" s="224"/>
      <c r="E34" s="224"/>
      <c r="F34" s="224"/>
      <c r="H34" s="224"/>
    </row>
    <row r="35" spans="1:9" s="228" customFormat="1" ht="12.75">
      <c r="A35" s="231" t="s">
        <v>111</v>
      </c>
      <c r="B35" s="282"/>
      <c r="C35" s="282"/>
      <c r="D35" s="282"/>
      <c r="E35" s="282"/>
      <c r="F35" s="282"/>
      <c r="G35" s="282"/>
      <c r="H35" s="282"/>
      <c r="I35" s="278"/>
    </row>
    <row r="36" spans="1:8" ht="12.75">
      <c r="A36" s="224" t="s">
        <v>582</v>
      </c>
      <c r="B36" s="280"/>
      <c r="C36" s="280" t="s">
        <v>352</v>
      </c>
      <c r="D36" s="226"/>
      <c r="E36" s="226"/>
      <c r="F36" s="226" t="s">
        <v>51</v>
      </c>
      <c r="G36" s="280" t="s">
        <v>349</v>
      </c>
      <c r="H36" s="226" t="s">
        <v>50</v>
      </c>
    </row>
    <row r="37" spans="1:8" ht="14.25" customHeight="1">
      <c r="A37" s="224" t="s">
        <v>580</v>
      </c>
      <c r="B37" s="280"/>
      <c r="C37" s="280" t="s">
        <v>352</v>
      </c>
      <c r="D37" s="226"/>
      <c r="E37" s="280" t="s">
        <v>350</v>
      </c>
      <c r="F37" s="226" t="s">
        <v>51</v>
      </c>
      <c r="G37" s="280" t="s">
        <v>349</v>
      </c>
      <c r="H37" s="226" t="s">
        <v>238</v>
      </c>
    </row>
    <row r="38" spans="1:8" ht="12.75">
      <c r="A38" s="224" t="s">
        <v>614</v>
      </c>
      <c r="B38" s="280"/>
      <c r="C38" s="280" t="s">
        <v>348</v>
      </c>
      <c r="D38" s="226"/>
      <c r="E38" s="226"/>
      <c r="F38" s="227" t="s">
        <v>55</v>
      </c>
      <c r="G38" s="280" t="s">
        <v>347</v>
      </c>
      <c r="H38" s="227" t="s">
        <v>239</v>
      </c>
    </row>
    <row r="39" spans="1:8" ht="12.75">
      <c r="A39" s="224" t="s">
        <v>578</v>
      </c>
      <c r="B39" s="280"/>
      <c r="C39" s="280" t="s">
        <v>351</v>
      </c>
      <c r="D39" s="226" t="s">
        <v>54</v>
      </c>
      <c r="E39" s="281" t="s">
        <v>350</v>
      </c>
      <c r="F39" s="227" t="s">
        <v>51</v>
      </c>
      <c r="G39" s="280" t="s">
        <v>349</v>
      </c>
      <c r="H39" s="227" t="s">
        <v>238</v>
      </c>
    </row>
    <row r="40" spans="1:8" ht="12.75">
      <c r="A40" s="224" t="s">
        <v>579</v>
      </c>
      <c r="B40" s="280"/>
      <c r="C40" s="280" t="s">
        <v>348</v>
      </c>
      <c r="D40" s="226"/>
      <c r="E40" s="226"/>
      <c r="F40" s="229" t="s">
        <v>55</v>
      </c>
      <c r="G40" s="280" t="s">
        <v>347</v>
      </c>
      <c r="H40" s="227" t="s">
        <v>238</v>
      </c>
    </row>
    <row r="41" spans="1:8" ht="12.75">
      <c r="A41" s="224"/>
      <c r="B41" s="226"/>
      <c r="C41" s="226"/>
      <c r="D41" s="226"/>
      <c r="E41" s="226"/>
      <c r="F41" s="226"/>
      <c r="G41" s="226"/>
      <c r="H41" s="226"/>
    </row>
    <row r="42" spans="1:8" s="228" customFormat="1" ht="12.75">
      <c r="A42" s="231" t="s">
        <v>210</v>
      </c>
      <c r="B42" s="232"/>
      <c r="C42" s="232"/>
      <c r="D42" s="232"/>
      <c r="E42" s="232"/>
      <c r="F42" s="232"/>
      <c r="G42" s="232"/>
      <c r="H42" s="232"/>
    </row>
    <row r="43" spans="1:8" s="228" customFormat="1" ht="12.75">
      <c r="A43" s="231" t="s">
        <v>227</v>
      </c>
      <c r="B43" s="232"/>
      <c r="C43" s="232" t="s">
        <v>53</v>
      </c>
      <c r="D43" s="232"/>
      <c r="E43" s="232" t="s">
        <v>54</v>
      </c>
      <c r="F43" s="232" t="s">
        <v>53</v>
      </c>
      <c r="G43" s="232" t="s">
        <v>51</v>
      </c>
      <c r="H43" s="232" t="s">
        <v>50</v>
      </c>
    </row>
    <row r="44" spans="1:8" s="228" customFormat="1" ht="12.75">
      <c r="A44" s="231" t="s">
        <v>209</v>
      </c>
      <c r="B44" s="232"/>
      <c r="C44" s="232" t="s">
        <v>53</v>
      </c>
      <c r="D44" s="232"/>
      <c r="E44" s="232" t="s">
        <v>54</v>
      </c>
      <c r="F44" s="232" t="s">
        <v>51</v>
      </c>
      <c r="G44" s="232" t="s">
        <v>53</v>
      </c>
      <c r="H44" s="232" t="s">
        <v>50</v>
      </c>
    </row>
    <row r="45" spans="1:8" s="228" customFormat="1" ht="12.75">
      <c r="A45" s="231" t="s">
        <v>111</v>
      </c>
      <c r="B45" s="232"/>
      <c r="C45" s="232" t="s">
        <v>53</v>
      </c>
      <c r="D45" s="232"/>
      <c r="E45" s="232" t="s">
        <v>54</v>
      </c>
      <c r="F45" s="232" t="s">
        <v>51</v>
      </c>
      <c r="G45" s="232" t="s">
        <v>51</v>
      </c>
      <c r="H45" s="232" t="s">
        <v>238</v>
      </c>
    </row>
    <row r="46" spans="1:8" s="228" customFormat="1" ht="12.75">
      <c r="A46" s="231" t="s">
        <v>208</v>
      </c>
      <c r="B46" s="225"/>
      <c r="C46" s="225" t="s">
        <v>53</v>
      </c>
      <c r="D46" s="232"/>
      <c r="E46" s="232" t="s">
        <v>54</v>
      </c>
      <c r="F46" s="225" t="s">
        <v>51</v>
      </c>
      <c r="G46" s="225" t="s">
        <v>51</v>
      </c>
      <c r="H46" s="225" t="s">
        <v>50</v>
      </c>
    </row>
    <row r="47" spans="1:8" s="228" customFormat="1" ht="12.75">
      <c r="A47" s="231" t="s">
        <v>411</v>
      </c>
      <c r="B47" s="225"/>
      <c r="C47" s="225" t="s">
        <v>53</v>
      </c>
      <c r="D47" s="232"/>
      <c r="E47" s="232" t="s">
        <v>54</v>
      </c>
      <c r="F47" s="225" t="s">
        <v>51</v>
      </c>
      <c r="G47" s="225" t="s">
        <v>51</v>
      </c>
      <c r="H47" s="225" t="s">
        <v>485</v>
      </c>
    </row>
    <row r="48" spans="1:8" ht="12.75">
      <c r="A48" s="224"/>
      <c r="B48" s="230"/>
      <c r="C48" s="230"/>
      <c r="D48" s="230"/>
      <c r="E48" s="230"/>
      <c r="F48" s="230"/>
      <c r="G48" s="230"/>
      <c r="H48" s="230"/>
    </row>
    <row r="49" spans="1:8" ht="14.25">
      <c r="A49" s="493" t="s">
        <v>670</v>
      </c>
      <c r="B49" s="230"/>
      <c r="C49" s="230"/>
      <c r="D49" s="230"/>
      <c r="E49" s="230"/>
      <c r="F49" s="230"/>
      <c r="G49" s="230"/>
      <c r="H49" s="230"/>
    </row>
    <row r="50" spans="1:8" ht="14.25">
      <c r="A50" s="493" t="s">
        <v>741</v>
      </c>
      <c r="B50" s="230"/>
      <c r="C50" s="230"/>
      <c r="D50" s="230"/>
      <c r="E50" s="230"/>
      <c r="F50" s="230"/>
      <c r="G50" s="230"/>
      <c r="H50" s="230"/>
    </row>
    <row r="51" spans="1:8" ht="14.25">
      <c r="A51" s="493" t="s">
        <v>746</v>
      </c>
      <c r="B51" s="230"/>
      <c r="C51" s="230"/>
      <c r="D51" s="230"/>
      <c r="E51" s="230"/>
      <c r="F51" s="230"/>
      <c r="G51" s="230"/>
      <c r="H51" s="230"/>
    </row>
    <row r="52" spans="1:8" ht="14.25">
      <c r="A52" s="493"/>
      <c r="B52" s="230"/>
      <c r="C52" s="230"/>
      <c r="D52" s="230"/>
      <c r="E52" s="230"/>
      <c r="F52" s="230"/>
      <c r="G52" s="230"/>
      <c r="H52" s="230"/>
    </row>
    <row r="53" spans="1:8" ht="12.75">
      <c r="A53" s="279" t="s">
        <v>520</v>
      </c>
      <c r="B53" s="224"/>
      <c r="C53" s="224"/>
      <c r="D53" s="224"/>
      <c r="E53" s="224"/>
      <c r="F53" s="224"/>
      <c r="G53" s="224"/>
      <c r="H53" s="224"/>
    </row>
  </sheetData>
  <sheetProtection/>
  <mergeCells count="6">
    <mergeCell ref="A1:H1"/>
    <mergeCell ref="A2:H2"/>
    <mergeCell ref="B3:G3"/>
    <mergeCell ref="B4:C4"/>
    <mergeCell ref="D4:E4"/>
    <mergeCell ref="F4:G4"/>
  </mergeCells>
  <printOptions/>
  <pageMargins left="0.7" right="0.7" top="0.75" bottom="0.75" header="0.3" footer="0.3"/>
  <pageSetup fitToHeight="1" fitToWidth="1" horizontalDpi="600" verticalDpi="600" orientation="landscape" scale="76" r:id="rId1"/>
  <headerFooter>
    <oddHeader>&amp;R&amp;"Arial,Bold"&amp;A</oddHeader>
  </headerFooter>
</worksheet>
</file>

<file path=xl/worksheets/sheet7.xml><?xml version="1.0" encoding="utf-8"?>
<worksheet xmlns="http://schemas.openxmlformats.org/spreadsheetml/2006/main" xmlns:r="http://schemas.openxmlformats.org/officeDocument/2006/relationships">
  <sheetPr>
    <pageSetUpPr fitToPage="1"/>
  </sheetPr>
  <dimension ref="A2:D56"/>
  <sheetViews>
    <sheetView zoomScalePageLayoutView="0" workbookViewId="0" topLeftCell="A1">
      <selection activeCell="B47" sqref="B47"/>
    </sheetView>
  </sheetViews>
  <sheetFormatPr defaultColWidth="8.140625" defaultRowHeight="15"/>
  <cols>
    <col min="1" max="1" width="34.8515625" style="228" customWidth="1"/>
    <col min="2" max="2" width="24.00390625" style="228" customWidth="1"/>
    <col min="3" max="4" width="24.00390625" style="385" customWidth="1"/>
    <col min="5" max="185" width="8.140625" style="228" customWidth="1"/>
    <col min="186" max="186" width="2.7109375" style="228" customWidth="1"/>
    <col min="187" max="16384" width="8.140625" style="228" customWidth="1"/>
  </cols>
  <sheetData>
    <row r="2" spans="1:4" ht="12.75">
      <c r="A2" s="541" t="s">
        <v>235</v>
      </c>
      <c r="B2" s="539"/>
      <c r="C2" s="539"/>
      <c r="D2" s="539"/>
    </row>
    <row r="3" spans="1:4" ht="12.75" customHeight="1">
      <c r="A3" s="541" t="s">
        <v>410</v>
      </c>
      <c r="B3" s="539"/>
      <c r="C3" s="539"/>
      <c r="D3" s="539"/>
    </row>
    <row r="4" spans="1:4" ht="12.75" customHeight="1">
      <c r="A4" s="542" t="s">
        <v>521</v>
      </c>
      <c r="B4" s="539"/>
      <c r="C4" s="539"/>
      <c r="D4" s="539"/>
    </row>
    <row r="5" spans="1:4" ht="12.75">
      <c r="A5" s="375"/>
      <c r="B5" s="205"/>
      <c r="C5" s="205"/>
      <c r="D5" s="205"/>
    </row>
    <row r="6" spans="1:4" ht="12.75">
      <c r="A6" s="231"/>
      <c r="B6" s="376"/>
      <c r="C6" s="376"/>
      <c r="D6" s="376" t="s">
        <v>234</v>
      </c>
    </row>
    <row r="7" spans="1:4" ht="12.75">
      <c r="A7" s="231"/>
      <c r="B7" s="376" t="s">
        <v>383</v>
      </c>
      <c r="C7" s="376" t="s">
        <v>233</v>
      </c>
      <c r="D7" s="376" t="s">
        <v>232</v>
      </c>
    </row>
    <row r="8" spans="1:4" ht="14.25">
      <c r="A8" s="377" t="s">
        <v>57</v>
      </c>
      <c r="B8" s="378" t="s">
        <v>522</v>
      </c>
      <c r="C8" s="378" t="s">
        <v>523</v>
      </c>
      <c r="D8" s="378" t="s">
        <v>524</v>
      </c>
    </row>
    <row r="9" spans="1:4" ht="12.75">
      <c r="A9" s="231"/>
      <c r="B9" s="379"/>
      <c r="C9" s="379"/>
      <c r="D9" s="379"/>
    </row>
    <row r="10" spans="1:4" ht="12.75">
      <c r="A10" s="231" t="s">
        <v>227</v>
      </c>
      <c r="B10" s="285"/>
      <c r="C10" s="282"/>
      <c r="D10" s="285"/>
    </row>
    <row r="11" spans="1:4" ht="14.25">
      <c r="A11" s="380" t="s">
        <v>525</v>
      </c>
      <c r="B11" s="282">
        <v>0.5413792036005675</v>
      </c>
      <c r="C11" s="282">
        <v>0</v>
      </c>
      <c r="D11" s="282">
        <v>0.45862079639943254</v>
      </c>
    </row>
    <row r="12" spans="1:4" ht="12.75">
      <c r="A12" s="228" t="s">
        <v>226</v>
      </c>
      <c r="B12" s="381">
        <v>0.5368608573702763</v>
      </c>
      <c r="C12" s="381">
        <v>0.07675397035970132</v>
      </c>
      <c r="D12" s="282">
        <v>0.38638517227002234</v>
      </c>
    </row>
    <row r="13" spans="1:4" ht="12.75">
      <c r="A13" s="228" t="s">
        <v>225</v>
      </c>
      <c r="B13" s="381">
        <v>0.5569684599684215</v>
      </c>
      <c r="C13" s="381">
        <v>0</v>
      </c>
      <c r="D13" s="282">
        <v>0.4430315400315785</v>
      </c>
    </row>
    <row r="14" spans="1:4" ht="12.75">
      <c r="A14" s="228" t="s">
        <v>224</v>
      </c>
      <c r="B14" s="381">
        <v>0.43406326034063253</v>
      </c>
      <c r="C14" s="381">
        <v>0</v>
      </c>
      <c r="D14" s="282">
        <v>0.5659367396593674</v>
      </c>
    </row>
    <row r="15" spans="1:4" ht="12.75">
      <c r="A15" s="228" t="s">
        <v>223</v>
      </c>
      <c r="B15" s="381">
        <v>0.43697287440164123</v>
      </c>
      <c r="C15" s="381">
        <v>0</v>
      </c>
      <c r="D15" s="282">
        <v>0.5630271255983588</v>
      </c>
    </row>
    <row r="16" spans="1:4" ht="12.75">
      <c r="A16" s="228" t="s">
        <v>222</v>
      </c>
      <c r="B16" s="282">
        <v>0.5725389555664648</v>
      </c>
      <c r="C16" s="282">
        <v>0</v>
      </c>
      <c r="D16" s="282">
        <v>0.4274610444335351</v>
      </c>
    </row>
    <row r="17" spans="1:4" ht="12.75">
      <c r="A17" s="228" t="s">
        <v>221</v>
      </c>
      <c r="B17" s="282">
        <v>0.592061527835734</v>
      </c>
      <c r="C17" s="282">
        <v>0</v>
      </c>
      <c r="D17" s="282">
        <v>0.40793847216426615</v>
      </c>
    </row>
    <row r="18" spans="1:4" ht="12.75">
      <c r="A18" s="228" t="s">
        <v>220</v>
      </c>
      <c r="B18" s="382">
        <v>0.318410422815798</v>
      </c>
      <c r="C18" s="382">
        <v>0</v>
      </c>
      <c r="D18" s="382">
        <v>0.681589577184202</v>
      </c>
    </row>
    <row r="19" spans="1:4" ht="12.75">
      <c r="A19" s="228" t="s">
        <v>219</v>
      </c>
      <c r="B19" s="383">
        <v>0.5623586429725363</v>
      </c>
      <c r="C19" s="383">
        <v>0.026090468497576732</v>
      </c>
      <c r="D19" s="382">
        <v>0.4115508885298869</v>
      </c>
    </row>
    <row r="20" spans="1:4" ht="12.75">
      <c r="A20" s="228" t="s">
        <v>408</v>
      </c>
      <c r="B20" s="383">
        <v>0.4324040638646569</v>
      </c>
      <c r="C20" s="383">
        <v>0</v>
      </c>
      <c r="D20" s="382">
        <v>0.5675959361353431</v>
      </c>
    </row>
    <row r="21" spans="1:4" ht="12.75">
      <c r="A21" s="228" t="s">
        <v>409</v>
      </c>
      <c r="B21" s="383">
        <v>0.4075500607597612</v>
      </c>
      <c r="C21" s="383">
        <v>0</v>
      </c>
      <c r="D21" s="382">
        <v>0.5924499392402388</v>
      </c>
    </row>
    <row r="22" spans="1:4" ht="12.75">
      <c r="A22" s="228" t="s">
        <v>218</v>
      </c>
      <c r="B22" s="383">
        <v>0.585010498107578</v>
      </c>
      <c r="C22" s="383">
        <v>0</v>
      </c>
      <c r="D22" s="382">
        <v>0.414989501892422</v>
      </c>
    </row>
    <row r="23" spans="1:4" ht="12.75">
      <c r="A23" s="228" t="s">
        <v>217</v>
      </c>
      <c r="B23" s="382">
        <v>0.551149680407937</v>
      </c>
      <c r="C23" s="382">
        <v>0.010477881561182503</v>
      </c>
      <c r="D23" s="382">
        <v>0.4383724380308805</v>
      </c>
    </row>
    <row r="24" spans="1:4" ht="12.75">
      <c r="A24" s="228" t="s">
        <v>216</v>
      </c>
      <c r="B24" s="381">
        <v>0.5817109953386345</v>
      </c>
      <c r="C24" s="381">
        <v>0.04627090759528379</v>
      </c>
      <c r="D24" s="282">
        <v>0.3720180970660817</v>
      </c>
    </row>
    <row r="25" spans="1:4" ht="12.75">
      <c r="A25" s="228" t="s">
        <v>215</v>
      </c>
      <c r="B25" s="381">
        <v>0.5480649606762632</v>
      </c>
      <c r="C25" s="381">
        <v>0</v>
      </c>
      <c r="D25" s="282">
        <v>0.45193503932373674</v>
      </c>
    </row>
    <row r="26" spans="1:4" ht="12.75">
      <c r="A26" s="228" t="s">
        <v>586</v>
      </c>
      <c r="B26" s="381">
        <v>0.3851991793205839</v>
      </c>
      <c r="C26" s="381">
        <v>0</v>
      </c>
      <c r="D26" s="381">
        <v>0.6148008206794161</v>
      </c>
    </row>
    <row r="27" spans="2:4" ht="12.75">
      <c r="B27" s="381"/>
      <c r="C27" s="381"/>
      <c r="D27" s="381"/>
    </row>
    <row r="28" spans="1:4" ht="14.25">
      <c r="A28" s="231" t="s">
        <v>526</v>
      </c>
      <c r="B28" s="282"/>
      <c r="C28" s="282"/>
      <c r="D28" s="282"/>
    </row>
    <row r="29" spans="1:4" ht="12.75">
      <c r="A29" s="228" t="s">
        <v>230</v>
      </c>
      <c r="B29" s="381">
        <v>0.5616531238565213</v>
      </c>
      <c r="C29" s="381">
        <v>0.022376535715471872</v>
      </c>
      <c r="D29" s="282">
        <v>0.41597034042800674</v>
      </c>
    </row>
    <row r="30" spans="1:4" ht="12.75">
      <c r="A30" s="228" t="s">
        <v>675</v>
      </c>
      <c r="B30" s="381">
        <v>0.6386103248073046</v>
      </c>
      <c r="C30" s="381">
        <v>0</v>
      </c>
      <c r="D30" s="282">
        <v>0.36138967519269527</v>
      </c>
    </row>
    <row r="31" spans="1:4" ht="12.75">
      <c r="A31" s="228" t="s">
        <v>229</v>
      </c>
      <c r="B31" s="282">
        <v>0.47759924162917855</v>
      </c>
      <c r="C31" s="282">
        <v>0.02810566337218621</v>
      </c>
      <c r="D31" s="282">
        <v>0.4942950949986353</v>
      </c>
    </row>
    <row r="32" spans="1:4" ht="12.75">
      <c r="A32" s="384" t="s">
        <v>228</v>
      </c>
      <c r="B32" s="381">
        <v>0.6094763401178898</v>
      </c>
      <c r="C32" s="381">
        <v>0</v>
      </c>
      <c r="D32" s="282">
        <v>0.39052365988211024</v>
      </c>
    </row>
    <row r="33" spans="1:4" ht="12.75">
      <c r="A33" s="384" t="s">
        <v>587</v>
      </c>
      <c r="B33" s="381">
        <v>0.5927467191647527</v>
      </c>
      <c r="C33" s="381">
        <v>0.02598506575037816</v>
      </c>
      <c r="D33" s="282">
        <v>0.38126821508486913</v>
      </c>
    </row>
    <row r="34" spans="2:4" ht="12.75">
      <c r="B34" s="381"/>
      <c r="C34" s="381"/>
      <c r="D34" s="381"/>
    </row>
    <row r="35" spans="1:4" ht="12.75">
      <c r="A35" s="231" t="s">
        <v>111</v>
      </c>
      <c r="B35" s="282"/>
      <c r="C35" s="282"/>
      <c r="D35" s="282"/>
    </row>
    <row r="36" spans="1:4" ht="12.75">
      <c r="A36" s="228" t="s">
        <v>214</v>
      </c>
      <c r="B36" s="381">
        <v>0.57068158884506</v>
      </c>
      <c r="C36" s="381">
        <v>0</v>
      </c>
      <c r="D36" s="282">
        <v>0.4293184111549399</v>
      </c>
    </row>
    <row r="37" spans="1:4" ht="12.75">
      <c r="A37" s="228" t="s">
        <v>213</v>
      </c>
      <c r="B37" s="381">
        <v>0.643483709273183</v>
      </c>
      <c r="C37" s="381">
        <v>0</v>
      </c>
      <c r="D37" s="282">
        <v>0.35651629072681706</v>
      </c>
    </row>
    <row r="38" spans="1:4" ht="12.75">
      <c r="A38" s="228" t="s">
        <v>518</v>
      </c>
      <c r="B38" s="381">
        <v>0.6293928890510471</v>
      </c>
      <c r="C38" s="381">
        <v>0</v>
      </c>
      <c r="D38" s="282">
        <v>0.370607110948953</v>
      </c>
    </row>
    <row r="39" spans="1:4" ht="12.75">
      <c r="A39" s="228" t="s">
        <v>212</v>
      </c>
      <c r="B39" s="381">
        <v>0.5651920353245022</v>
      </c>
      <c r="C39" s="381">
        <v>0.010802854841845093</v>
      </c>
      <c r="D39" s="282">
        <v>0.42400510983365275</v>
      </c>
    </row>
    <row r="40" spans="1:4" ht="12.75">
      <c r="A40" s="228" t="s">
        <v>211</v>
      </c>
      <c r="B40" s="381">
        <v>0.5867093105899076</v>
      </c>
      <c r="C40" s="381">
        <v>0.05389718076285241</v>
      </c>
      <c r="D40" s="282">
        <v>0.35939350864723996</v>
      </c>
    </row>
    <row r="41" spans="1:4" ht="12.75">
      <c r="A41" s="231"/>
      <c r="B41" s="282"/>
      <c r="C41" s="282"/>
      <c r="D41" s="282"/>
    </row>
    <row r="42" spans="1:4" ht="12.75">
      <c r="A42" s="231" t="s">
        <v>210</v>
      </c>
      <c r="B42" s="232"/>
      <c r="C42" s="232"/>
      <c r="D42" s="232"/>
    </row>
    <row r="43" spans="1:4" ht="12.75">
      <c r="A43" s="231" t="s">
        <v>227</v>
      </c>
      <c r="B43" s="232">
        <f>MEDIAN(B11:B26)</f>
        <v>0.5447220821384153</v>
      </c>
      <c r="C43" s="232">
        <f>MEDIAN(C11:C26)</f>
        <v>0</v>
      </c>
      <c r="D43" s="232">
        <f>MEDIAN(D11:D26)</f>
        <v>0.4474832896776576</v>
      </c>
    </row>
    <row r="44" spans="1:4" ht="12.75">
      <c r="A44" s="231" t="s">
        <v>209</v>
      </c>
      <c r="B44" s="232">
        <f>MEDIAN(B29:B33)</f>
        <v>0.5927467191647527</v>
      </c>
      <c r="C44" s="232">
        <f>MEDIAN(C29:C33)</f>
        <v>0.022376535715471872</v>
      </c>
      <c r="D44" s="232">
        <f>MEDIAN(D29:D33)</f>
        <v>0.39052365988211024</v>
      </c>
    </row>
    <row r="45" spans="1:4" ht="12.75">
      <c r="A45" s="231" t="s">
        <v>111</v>
      </c>
      <c r="B45" s="232">
        <f>MEDIAN(B36:B40)</f>
        <v>0.5867093105899076</v>
      </c>
      <c r="C45" s="232">
        <f>MEDIAN(C36:C40)</f>
        <v>0</v>
      </c>
      <c r="D45" s="232">
        <f>MEDIAN(D36:D40)</f>
        <v>0.370607110948953</v>
      </c>
    </row>
    <row r="46" spans="1:4" ht="12.75">
      <c r="A46" s="231" t="s">
        <v>208</v>
      </c>
      <c r="B46" s="232">
        <f>MEDIAN(B11:B40)</f>
        <v>0.5620058834145288</v>
      </c>
      <c r="C46" s="232">
        <f>MEDIAN(C11:C40)</f>
        <v>0</v>
      </c>
      <c r="D46" s="232">
        <f>MEDIAN(D11:D40)</f>
        <v>0.42573307713359393</v>
      </c>
    </row>
    <row r="47" spans="1:4" ht="12.75">
      <c r="A47" s="231" t="s">
        <v>411</v>
      </c>
      <c r="B47" s="232">
        <f>MEDIAN(B36:B40,B29:B33,B24,B22:B23,B16:B17,B11:B12)</f>
        <v>0.5817109953386345</v>
      </c>
      <c r="C47" s="232">
        <f>MEDIAN(C36:C40,C29:C33,C24,C22:C23,C16:C17,C11:C12)</f>
        <v>0</v>
      </c>
      <c r="D47" s="232">
        <f>MEDIAN(D36:D40,D29:D33,D24,D22:D23,D16:D17,D11:D12)</f>
        <v>0.40793847216426615</v>
      </c>
    </row>
    <row r="48" spans="2:4" ht="12.75">
      <c r="B48" s="385"/>
      <c r="D48" s="282"/>
    </row>
    <row r="49" spans="1:4" ht="28.5" customHeight="1">
      <c r="A49" s="543" t="s">
        <v>752</v>
      </c>
      <c r="B49" s="543"/>
      <c r="C49" s="543"/>
      <c r="D49" s="543"/>
    </row>
    <row r="50" spans="1:2" ht="14.25">
      <c r="A50" s="228" t="s">
        <v>753</v>
      </c>
      <c r="B50" s="385"/>
    </row>
    <row r="51" spans="1:4" ht="12.75" customHeight="1">
      <c r="A51" s="539" t="s">
        <v>754</v>
      </c>
      <c r="B51" s="539"/>
      <c r="C51" s="539"/>
      <c r="D51" s="539"/>
    </row>
    <row r="52" spans="1:4" ht="14.25">
      <c r="A52" s="228" t="s">
        <v>755</v>
      </c>
      <c r="B52" s="388"/>
      <c r="C52" s="388"/>
      <c r="D52" s="388"/>
    </row>
    <row r="53" spans="2:4" ht="17.25" customHeight="1">
      <c r="B53" s="386"/>
      <c r="C53" s="386"/>
      <c r="D53" s="386"/>
    </row>
    <row r="54" spans="1:4" ht="17.25" customHeight="1">
      <c r="A54" s="389" t="s">
        <v>479</v>
      </c>
      <c r="B54" s="386"/>
      <c r="C54" s="386"/>
      <c r="D54" s="386"/>
    </row>
    <row r="55" spans="1:4" ht="17.25" customHeight="1">
      <c r="A55" s="389"/>
      <c r="B55" s="386"/>
      <c r="C55" s="386"/>
      <c r="D55" s="386"/>
    </row>
    <row r="56" spans="1:4" ht="18" customHeight="1">
      <c r="A56" s="539" t="s">
        <v>207</v>
      </c>
      <c r="B56" s="540"/>
      <c r="C56" s="540"/>
      <c r="D56" s="540"/>
    </row>
  </sheetData>
  <sheetProtection/>
  <mergeCells count="6">
    <mergeCell ref="A56:D56"/>
    <mergeCell ref="A2:D2"/>
    <mergeCell ref="A3:D3"/>
    <mergeCell ref="A4:D4"/>
    <mergeCell ref="A51:D51"/>
    <mergeCell ref="A49:D49"/>
  </mergeCells>
  <printOptions horizontalCentered="1" verticalCentered="1"/>
  <pageMargins left="0.56" right="0.34" top="0.75" bottom="0.75" header="0.5" footer="0.5"/>
  <pageSetup fitToHeight="1" fitToWidth="1" horizontalDpi="300" verticalDpi="300" orientation="portrait" scale="91" r:id="rId1"/>
  <headerFooter alignWithMargins="0">
    <oddHeader>&amp;R&amp;"Arial,Bold"&amp;A</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D32"/>
  <sheetViews>
    <sheetView zoomScalePageLayoutView="0" workbookViewId="0" topLeftCell="A1">
      <selection activeCell="A1" sqref="A1"/>
    </sheetView>
  </sheetViews>
  <sheetFormatPr defaultColWidth="9.140625" defaultRowHeight="15"/>
  <cols>
    <col min="1" max="4" width="31.421875" style="70" customWidth="1"/>
    <col min="5" max="16384" width="9.140625" style="70" customWidth="1"/>
  </cols>
  <sheetData>
    <row r="1" spans="1:4" ht="12.75">
      <c r="A1" s="223"/>
      <c r="B1" s="223"/>
      <c r="C1" s="223"/>
      <c r="D1" s="223"/>
    </row>
    <row r="2" spans="1:4" ht="12.75">
      <c r="A2" s="544" t="s">
        <v>235</v>
      </c>
      <c r="B2" s="544"/>
      <c r="C2" s="544"/>
      <c r="D2" s="544"/>
    </row>
    <row r="3" spans="1:4" ht="12.75">
      <c r="A3" s="544" t="s">
        <v>671</v>
      </c>
      <c r="B3" s="544"/>
      <c r="C3" s="544"/>
      <c r="D3" s="544"/>
    </row>
    <row r="4" spans="1:4" ht="12.75">
      <c r="A4" s="544" t="s">
        <v>583</v>
      </c>
      <c r="B4" s="544"/>
      <c r="C4" s="544"/>
      <c r="D4" s="544"/>
    </row>
    <row r="5" spans="1:4" ht="12.75">
      <c r="A5" s="303"/>
      <c r="B5" s="303"/>
      <c r="C5" s="303"/>
      <c r="D5" s="303"/>
    </row>
    <row r="6" spans="1:4" ht="12.75">
      <c r="A6" s="223"/>
      <c r="B6" s="223"/>
      <c r="C6" s="223"/>
      <c r="D6" s="223"/>
    </row>
    <row r="7" spans="1:4" ht="14.25">
      <c r="A7" s="483" t="s">
        <v>57</v>
      </c>
      <c r="B7" s="302" t="s">
        <v>481</v>
      </c>
      <c r="C7" s="302" t="s">
        <v>482</v>
      </c>
      <c r="D7" s="302" t="s">
        <v>483</v>
      </c>
    </row>
    <row r="8" spans="1:4" ht="12.75">
      <c r="A8" s="223"/>
      <c r="B8" s="484"/>
      <c r="C8" s="484"/>
      <c r="D8" s="484"/>
    </row>
    <row r="9" spans="1:4" ht="12.75">
      <c r="A9" s="485" t="s">
        <v>622</v>
      </c>
      <c r="B9" s="486">
        <v>43.063413748226864</v>
      </c>
      <c r="C9" s="486">
        <v>0</v>
      </c>
      <c r="D9" s="486">
        <v>56.936586251773136</v>
      </c>
    </row>
    <row r="10" spans="1:4" ht="12.75">
      <c r="A10" s="485" t="s">
        <v>623</v>
      </c>
      <c r="B10" s="486">
        <v>47.10893218018026</v>
      </c>
      <c r="C10" s="486">
        <v>4.229282635853261</v>
      </c>
      <c r="D10" s="486">
        <v>48.66178518396648</v>
      </c>
    </row>
    <row r="11" spans="1:4" ht="12.75">
      <c r="A11" s="485" t="s">
        <v>624</v>
      </c>
      <c r="B11" s="486">
        <v>58.857230575735635</v>
      </c>
      <c r="C11" s="486">
        <v>0.8904721486435117</v>
      </c>
      <c r="D11" s="486">
        <v>40.25229727562086</v>
      </c>
    </row>
    <row r="12" spans="1:4" ht="12.75">
      <c r="A12" s="485" t="s">
        <v>625</v>
      </c>
      <c r="B12" s="486">
        <v>44.287716200585294</v>
      </c>
      <c r="C12" s="486">
        <v>0</v>
      </c>
      <c r="D12" s="486">
        <v>55.7122837994147</v>
      </c>
    </row>
    <row r="13" spans="1:4" ht="12.75">
      <c r="A13" s="485" t="s">
        <v>626</v>
      </c>
      <c r="B13" s="486">
        <v>50.889154137051555</v>
      </c>
      <c r="C13" s="486">
        <v>0</v>
      </c>
      <c r="D13" s="486">
        <v>49.11084586294844</v>
      </c>
    </row>
    <row r="14" spans="1:4" ht="12.75">
      <c r="A14" s="485" t="s">
        <v>627</v>
      </c>
      <c r="B14" s="486">
        <v>59.72520994856392</v>
      </c>
      <c r="C14" s="486">
        <v>0</v>
      </c>
      <c r="D14" s="486">
        <v>40.27479005143608</v>
      </c>
    </row>
    <row r="15" spans="1:4" ht="12.75">
      <c r="A15" s="485" t="s">
        <v>628</v>
      </c>
      <c r="B15" s="486">
        <v>54.631095386828434</v>
      </c>
      <c r="C15" s="486">
        <v>0</v>
      </c>
      <c r="D15" s="486">
        <v>45.368904613171566</v>
      </c>
    </row>
    <row r="16" spans="1:4" ht="12.75">
      <c r="A16" s="485" t="s">
        <v>629</v>
      </c>
      <c r="B16" s="486">
        <v>53.46650099093454</v>
      </c>
      <c r="C16" s="486">
        <v>0</v>
      </c>
      <c r="D16" s="486">
        <v>46.53349900906545</v>
      </c>
    </row>
    <row r="17" spans="1:4" ht="12.75">
      <c r="A17" s="485" t="s">
        <v>630</v>
      </c>
      <c r="B17" s="486">
        <v>56.20704136068136</v>
      </c>
      <c r="C17" s="486">
        <v>0.41366008930484643</v>
      </c>
      <c r="D17" s="486">
        <v>43.3792985500138</v>
      </c>
    </row>
    <row r="18" spans="1:4" ht="12.75">
      <c r="A18" s="485" t="s">
        <v>631</v>
      </c>
      <c r="B18" s="486">
        <v>58.135951713819516</v>
      </c>
      <c r="C18" s="486">
        <v>0</v>
      </c>
      <c r="D18" s="486">
        <v>41.86404828618048</v>
      </c>
    </row>
    <row r="19" spans="1:4" ht="12.75">
      <c r="A19" s="485" t="s">
        <v>632</v>
      </c>
      <c r="B19" s="486">
        <v>48.32151893185608</v>
      </c>
      <c r="C19" s="486">
        <v>0.9926157252218357</v>
      </c>
      <c r="D19" s="486">
        <v>50.685865342922085</v>
      </c>
    </row>
    <row r="20" spans="1:4" ht="12.75">
      <c r="A20" s="485" t="s">
        <v>633</v>
      </c>
      <c r="B20" s="486">
        <v>55.32091742432827</v>
      </c>
      <c r="C20" s="486">
        <v>2.9691765230280205</v>
      </c>
      <c r="D20" s="486">
        <v>41.70990605264372</v>
      </c>
    </row>
    <row r="21" spans="1:4" ht="12.75">
      <c r="A21" s="485" t="s">
        <v>634</v>
      </c>
      <c r="B21" s="486">
        <v>56.12749068410499</v>
      </c>
      <c r="C21" s="486">
        <v>0</v>
      </c>
      <c r="D21" s="486">
        <v>43.87250931589501</v>
      </c>
    </row>
    <row r="22" spans="1:4" ht="12.75">
      <c r="A22" s="485" t="s">
        <v>635</v>
      </c>
      <c r="B22" s="486">
        <v>57.33072344588864</v>
      </c>
      <c r="C22" s="486">
        <v>0.3521476038730996</v>
      </c>
      <c r="D22" s="486">
        <v>42.31712895023828</v>
      </c>
    </row>
    <row r="23" spans="1:4" ht="12.75">
      <c r="A23" s="485" t="s">
        <v>636</v>
      </c>
      <c r="B23" s="486">
        <v>54.61262726654035</v>
      </c>
      <c r="C23" s="486">
        <v>0.6342823742823239</v>
      </c>
      <c r="D23" s="486">
        <v>44.75309035917733</v>
      </c>
    </row>
    <row r="24" spans="1:4" ht="12.75">
      <c r="A24" s="223"/>
      <c r="B24" s="487"/>
      <c r="C24" s="487"/>
      <c r="D24" s="487"/>
    </row>
    <row r="25" spans="1:4" ht="12.75">
      <c r="A25" s="488" t="s">
        <v>24</v>
      </c>
      <c r="B25" s="316">
        <f>AVERAGE(B9:B23)</f>
        <v>53.20570159968838</v>
      </c>
      <c r="C25" s="316">
        <f>AVERAGE(C9:C23)</f>
        <v>0.6987758066804599</v>
      </c>
      <c r="D25" s="316">
        <f>AVERAGE(D9:D23)</f>
        <v>46.095522593631166</v>
      </c>
    </row>
    <row r="26" spans="1:4" ht="12.75">
      <c r="A26" s="488" t="s">
        <v>25</v>
      </c>
      <c r="B26" s="316">
        <f>MEDIAN(B9:B23)</f>
        <v>54.631095386828434</v>
      </c>
      <c r="C26" s="316">
        <f>MEDIAN(C9:C23)</f>
        <v>0</v>
      </c>
      <c r="D26" s="316">
        <f>MEDIAN(D9:D23)</f>
        <v>44.75309035917733</v>
      </c>
    </row>
    <row r="27" spans="1:4" ht="12.75">
      <c r="A27" s="223"/>
      <c r="B27" s="223"/>
      <c r="C27" s="223"/>
      <c r="D27" s="223"/>
    </row>
    <row r="28" spans="1:4" ht="14.25">
      <c r="A28" s="223" t="s">
        <v>756</v>
      </c>
      <c r="B28" s="223"/>
      <c r="C28" s="223"/>
      <c r="D28" s="223"/>
    </row>
    <row r="29" spans="1:4" ht="14.25">
      <c r="A29" s="304" t="s">
        <v>757</v>
      </c>
      <c r="B29" s="223"/>
      <c r="C29" s="223"/>
      <c r="D29" s="223"/>
    </row>
    <row r="30" spans="1:4" ht="14.25">
      <c r="A30" s="304" t="s">
        <v>758</v>
      </c>
      <c r="B30" s="223"/>
      <c r="C30" s="223"/>
      <c r="D30" s="223"/>
    </row>
    <row r="31" spans="1:4" ht="12.75">
      <c r="A31" s="223"/>
      <c r="B31" s="223"/>
      <c r="C31" s="223"/>
      <c r="D31" s="223"/>
    </row>
    <row r="32" spans="1:4" ht="12.75">
      <c r="A32" s="223" t="s">
        <v>527</v>
      </c>
      <c r="B32" s="223"/>
      <c r="C32" s="223"/>
      <c r="D32" s="223"/>
    </row>
  </sheetData>
  <sheetProtection/>
  <mergeCells count="3">
    <mergeCell ref="A4:D4"/>
    <mergeCell ref="A2:D2"/>
    <mergeCell ref="A3:D3"/>
  </mergeCells>
  <printOptions/>
  <pageMargins left="0.7" right="0.7" top="0.75" bottom="0.75" header="0.3" footer="0.3"/>
  <pageSetup fitToHeight="1" fitToWidth="1" horizontalDpi="600" verticalDpi="600" orientation="landscape" scale="97" r:id="rId1"/>
  <headerFooter>
    <oddHeader>&amp;R&amp;"Arial,Bold"&amp;A</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P54"/>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O1"/>
    </sheetView>
  </sheetViews>
  <sheetFormatPr defaultColWidth="9.140625" defaultRowHeight="15"/>
  <cols>
    <col min="1" max="1" width="30.140625" style="0" customWidth="1"/>
    <col min="2" max="5" width="10.00390625" style="0" customWidth="1"/>
    <col min="6" max="6" width="5.28125" style="0" bestFit="1" customWidth="1"/>
    <col min="7" max="10" width="10.00390625" style="0" customWidth="1"/>
    <col min="11" max="11" width="2.421875" style="0" customWidth="1"/>
    <col min="12" max="15" width="10.00390625" style="0" customWidth="1"/>
    <col min="16" max="16" width="2.57421875" style="0" bestFit="1" customWidth="1"/>
  </cols>
  <sheetData>
    <row r="1" spans="1:16" ht="15">
      <c r="A1" s="535" t="s">
        <v>745</v>
      </c>
      <c r="B1" s="535"/>
      <c r="C1" s="535"/>
      <c r="D1" s="535"/>
      <c r="E1" s="535"/>
      <c r="F1" s="535"/>
      <c r="G1" s="535"/>
      <c r="H1" s="535"/>
      <c r="I1" s="535"/>
      <c r="J1" s="535"/>
      <c r="K1" s="535"/>
      <c r="L1" s="535"/>
      <c r="M1" s="535"/>
      <c r="N1" s="535"/>
      <c r="O1" s="535"/>
      <c r="P1" s="278"/>
    </row>
    <row r="2" spans="1:16" ht="15">
      <c r="A2" s="535"/>
      <c r="B2" s="535"/>
      <c r="C2" s="535"/>
      <c r="D2" s="535"/>
      <c r="E2" s="535"/>
      <c r="F2" s="535"/>
      <c r="G2" s="535"/>
      <c r="H2" s="535"/>
      <c r="I2" s="535"/>
      <c r="J2" s="535"/>
      <c r="K2" s="535"/>
      <c r="L2" s="535"/>
      <c r="M2" s="535"/>
      <c r="N2" s="535"/>
      <c r="O2" s="535"/>
      <c r="P2" s="278"/>
    </row>
    <row r="3" spans="1:16" ht="15">
      <c r="A3" s="225"/>
      <c r="B3" s="225"/>
      <c r="C3" s="225"/>
      <c r="D3" s="225"/>
      <c r="E3" s="225"/>
      <c r="F3" s="225"/>
      <c r="G3" s="225"/>
      <c r="H3" s="225"/>
      <c r="I3" s="225"/>
      <c r="J3" s="225"/>
      <c r="K3" s="225"/>
      <c r="L3" s="225"/>
      <c r="M3" s="225"/>
      <c r="N3" s="225"/>
      <c r="O3" s="225"/>
      <c r="P3" s="278"/>
    </row>
    <row r="4" spans="1:16" ht="15">
      <c r="A4" s="233"/>
      <c r="B4" s="536" t="s">
        <v>787</v>
      </c>
      <c r="C4" s="536"/>
      <c r="D4" s="536"/>
      <c r="E4" s="536"/>
      <c r="F4" s="233"/>
      <c r="G4" s="536" t="s">
        <v>788</v>
      </c>
      <c r="H4" s="536"/>
      <c r="I4" s="536"/>
      <c r="J4" s="536"/>
      <c r="K4" s="233"/>
      <c r="L4" s="536" t="s">
        <v>789</v>
      </c>
      <c r="M4" s="536"/>
      <c r="N4" s="536"/>
      <c r="O4" s="536"/>
      <c r="P4" s="278"/>
    </row>
    <row r="5" spans="1:16" ht="31.5" customHeight="1">
      <c r="A5" s="233" t="s">
        <v>57</v>
      </c>
      <c r="B5" s="233">
        <v>2009</v>
      </c>
      <c r="C5" s="233">
        <v>2008</v>
      </c>
      <c r="D5" s="233">
        <v>2007</v>
      </c>
      <c r="E5" s="475" t="s">
        <v>609</v>
      </c>
      <c r="F5" s="233"/>
      <c r="G5" s="233">
        <v>2009</v>
      </c>
      <c r="H5" s="233">
        <v>2008</v>
      </c>
      <c r="I5" s="233">
        <v>2007</v>
      </c>
      <c r="J5" s="475" t="s">
        <v>609</v>
      </c>
      <c r="K5" s="233"/>
      <c r="L5" s="233">
        <v>2009</v>
      </c>
      <c r="M5" s="233">
        <v>2008</v>
      </c>
      <c r="N5" s="233">
        <v>2007</v>
      </c>
      <c r="O5" s="475" t="s">
        <v>609</v>
      </c>
      <c r="P5" s="278"/>
    </row>
    <row r="6" spans="1:16" ht="15">
      <c r="A6" s="233"/>
      <c r="B6" s="233"/>
      <c r="C6" s="233"/>
      <c r="D6" s="233"/>
      <c r="E6" s="233"/>
      <c r="F6" s="233"/>
      <c r="G6" s="233"/>
      <c r="H6" s="233"/>
      <c r="I6" s="233"/>
      <c r="J6" s="233"/>
      <c r="K6" s="233"/>
      <c r="L6" s="233"/>
      <c r="M6" s="233"/>
      <c r="N6" s="233"/>
      <c r="O6" s="233"/>
      <c r="P6" s="278"/>
    </row>
    <row r="7" spans="1:16" ht="15">
      <c r="A7" s="231" t="s">
        <v>227</v>
      </c>
      <c r="B7" s="231"/>
      <c r="C7" s="231"/>
      <c r="D7" s="231"/>
      <c r="E7" s="231"/>
      <c r="F7" s="231"/>
      <c r="G7" s="231"/>
      <c r="H7" s="231"/>
      <c r="I7" s="231"/>
      <c r="J7" s="231"/>
      <c r="K7" s="231"/>
      <c r="L7" s="231"/>
      <c r="M7" s="231"/>
      <c r="N7" s="231"/>
      <c r="O7" s="231"/>
      <c r="P7" s="278"/>
    </row>
    <row r="8" spans="1:16" ht="15">
      <c r="A8" s="224" t="s">
        <v>240</v>
      </c>
      <c r="B8" s="511">
        <v>1.8</v>
      </c>
      <c r="C8" s="511">
        <v>1.8</v>
      </c>
      <c r="D8" s="511">
        <v>1.7</v>
      </c>
      <c r="E8" s="511">
        <f>AVERAGE(B8:D8)</f>
        <v>1.7666666666666666</v>
      </c>
      <c r="F8" s="511"/>
      <c r="G8" s="511">
        <v>3</v>
      </c>
      <c r="H8" s="511">
        <v>3.2</v>
      </c>
      <c r="I8" s="511">
        <v>3</v>
      </c>
      <c r="J8" s="511">
        <f>AVERAGE(G8:I8)</f>
        <v>3.0666666666666664</v>
      </c>
      <c r="K8" s="511"/>
      <c r="L8" s="511">
        <v>12.7</v>
      </c>
      <c r="M8" s="511">
        <v>12.7</v>
      </c>
      <c r="N8" s="511">
        <v>11.6</v>
      </c>
      <c r="O8" s="512">
        <f>AVERAGE(L8:N8)</f>
        <v>12.333333333333334</v>
      </c>
      <c r="P8" s="278"/>
    </row>
    <row r="9" spans="1:16" ht="15">
      <c r="A9" s="279" t="s">
        <v>358</v>
      </c>
      <c r="B9" s="513">
        <v>3.7</v>
      </c>
      <c r="C9" s="513">
        <v>3.5</v>
      </c>
      <c r="D9" s="513">
        <v>3.7</v>
      </c>
      <c r="E9" s="511">
        <f>AVERAGE(B9:D9)</f>
        <v>3.6333333333333333</v>
      </c>
      <c r="F9" s="513"/>
      <c r="G9" s="513">
        <v>5.4</v>
      </c>
      <c r="H9" s="513">
        <v>5.5</v>
      </c>
      <c r="I9" s="513">
        <v>5.2</v>
      </c>
      <c r="J9" s="511">
        <f>AVERAGE(G9:I9)</f>
        <v>5.366666666666667</v>
      </c>
      <c r="K9" s="513"/>
      <c r="L9" s="513">
        <v>29.5</v>
      </c>
      <c r="M9" s="513">
        <v>34.9</v>
      </c>
      <c r="N9" s="513">
        <v>32.9</v>
      </c>
      <c r="O9" s="512">
        <f>AVERAGE(L9:N9)</f>
        <v>32.43333333333334</v>
      </c>
      <c r="P9" s="278"/>
    </row>
    <row r="10" spans="1:16" ht="15">
      <c r="A10" s="224" t="s">
        <v>241</v>
      </c>
      <c r="B10" s="511">
        <v>2.5</v>
      </c>
      <c r="C10" s="511">
        <v>2.2</v>
      </c>
      <c r="D10" s="511">
        <v>2.1</v>
      </c>
      <c r="E10" s="511">
        <f>AVERAGE(B10:D10)</f>
        <v>2.266666666666667</v>
      </c>
      <c r="F10" s="511"/>
      <c r="G10" s="511">
        <v>3.4</v>
      </c>
      <c r="H10" s="511">
        <v>3.6</v>
      </c>
      <c r="I10" s="511">
        <v>3.5</v>
      </c>
      <c r="J10" s="511">
        <f>AVERAGE(G10:I10)</f>
        <v>3.5</v>
      </c>
      <c r="K10" s="511"/>
      <c r="L10" s="511">
        <v>17.7</v>
      </c>
      <c r="M10" s="511">
        <v>17.6</v>
      </c>
      <c r="N10" s="511">
        <v>17.4</v>
      </c>
      <c r="O10" s="512">
        <f>AVERAGE(L10:N10)</f>
        <v>17.566666666666666</v>
      </c>
      <c r="P10" s="278"/>
    </row>
    <row r="11" spans="1:16" ht="15">
      <c r="A11" s="224" t="s">
        <v>243</v>
      </c>
      <c r="B11" s="511"/>
      <c r="C11" s="511"/>
      <c r="D11" s="511"/>
      <c r="E11" s="511">
        <v>2.3</v>
      </c>
      <c r="F11" s="514" t="s">
        <v>546</v>
      </c>
      <c r="G11" s="511"/>
      <c r="H11" s="511"/>
      <c r="I11" s="511"/>
      <c r="J11" s="511">
        <v>3.3</v>
      </c>
      <c r="K11" s="514" t="s">
        <v>546</v>
      </c>
      <c r="L11" s="511"/>
      <c r="M11" s="511"/>
      <c r="N11" s="511"/>
      <c r="O11" s="512">
        <v>16.1</v>
      </c>
      <c r="P11" s="503" t="s">
        <v>546</v>
      </c>
    </row>
    <row r="12" spans="1:16" ht="15">
      <c r="A12" s="224" t="s">
        <v>576</v>
      </c>
      <c r="B12" s="511">
        <v>2.8</v>
      </c>
      <c r="C12" s="511">
        <v>2.7</v>
      </c>
      <c r="D12" s="511">
        <v>2.6</v>
      </c>
      <c r="E12" s="511">
        <f aca="true" t="shared" si="0" ref="E12:E24">AVERAGE(B12:D12)</f>
        <v>2.6999999999999997</v>
      </c>
      <c r="F12" s="514"/>
      <c r="G12" s="511">
        <v>3.3</v>
      </c>
      <c r="H12" s="511">
        <v>3.8</v>
      </c>
      <c r="I12" s="511">
        <v>3.8</v>
      </c>
      <c r="J12" s="511">
        <f aca="true" t="shared" si="1" ref="J12:J23">AVERAGE(G12:I12)</f>
        <v>3.633333333333333</v>
      </c>
      <c r="K12" s="514"/>
      <c r="L12" s="511">
        <v>13.6</v>
      </c>
      <c r="M12" s="511">
        <v>13.7</v>
      </c>
      <c r="N12" s="511">
        <v>17.1</v>
      </c>
      <c r="O12" s="512">
        <f aca="true" t="shared" si="2" ref="O12:O24">AVERAGE(L12:N12)</f>
        <v>14.799999999999999</v>
      </c>
      <c r="P12" s="504"/>
    </row>
    <row r="13" spans="1:16" ht="15">
      <c r="A13" s="224" t="s">
        <v>577</v>
      </c>
      <c r="B13" s="511">
        <v>2.1</v>
      </c>
      <c r="C13" s="511">
        <v>1.5</v>
      </c>
      <c r="D13" s="511">
        <v>2.6</v>
      </c>
      <c r="E13" s="511">
        <f t="shared" si="0"/>
        <v>2.066666666666667</v>
      </c>
      <c r="F13" s="514"/>
      <c r="G13" s="511">
        <v>2.6</v>
      </c>
      <c r="H13" s="511">
        <v>2.9</v>
      </c>
      <c r="I13" s="511">
        <v>3.3</v>
      </c>
      <c r="J13" s="511">
        <f t="shared" si="1"/>
        <v>2.9333333333333336</v>
      </c>
      <c r="K13" s="514"/>
      <c r="L13" s="511">
        <v>16.4</v>
      </c>
      <c r="M13" s="511">
        <v>15.1</v>
      </c>
      <c r="N13" s="511">
        <v>20.8</v>
      </c>
      <c r="O13" s="512">
        <f t="shared" si="2"/>
        <v>17.433333333333334</v>
      </c>
      <c r="P13" s="504"/>
    </row>
    <row r="14" spans="1:16" ht="15">
      <c r="A14" s="224" t="s">
        <v>244</v>
      </c>
      <c r="B14" s="511">
        <v>2.1</v>
      </c>
      <c r="C14" s="511">
        <v>2</v>
      </c>
      <c r="D14" s="511">
        <v>2</v>
      </c>
      <c r="E14" s="511">
        <f t="shared" si="0"/>
        <v>2.033333333333333</v>
      </c>
      <c r="F14" s="514"/>
      <c r="G14" s="511">
        <v>3.8</v>
      </c>
      <c r="H14" s="511">
        <v>4</v>
      </c>
      <c r="I14" s="511">
        <v>3.9</v>
      </c>
      <c r="J14" s="511">
        <f t="shared" si="1"/>
        <v>3.9</v>
      </c>
      <c r="K14" s="514"/>
      <c r="L14" s="511">
        <v>13.2</v>
      </c>
      <c r="M14" s="511">
        <v>13.4</v>
      </c>
      <c r="N14" s="511">
        <v>13.6</v>
      </c>
      <c r="O14" s="512">
        <f t="shared" si="2"/>
        <v>13.4</v>
      </c>
      <c r="P14" s="504"/>
    </row>
    <row r="15" spans="1:16" ht="15">
      <c r="A15" s="224" t="s">
        <v>581</v>
      </c>
      <c r="B15" s="511">
        <v>2.04</v>
      </c>
      <c r="C15" s="511">
        <v>2.05</v>
      </c>
      <c r="D15" s="511">
        <v>2.04</v>
      </c>
      <c r="E15" s="511">
        <f t="shared" si="0"/>
        <v>2.0433333333333334</v>
      </c>
      <c r="F15" s="514" t="s">
        <v>285</v>
      </c>
      <c r="G15" s="511">
        <v>2.9</v>
      </c>
      <c r="H15" s="511">
        <v>2.7</v>
      </c>
      <c r="I15" s="511">
        <v>2.8</v>
      </c>
      <c r="J15" s="511">
        <f t="shared" si="1"/>
        <v>2.7999999999999994</v>
      </c>
      <c r="K15" s="514" t="s">
        <v>610</v>
      </c>
      <c r="L15" s="511">
        <v>11.9</v>
      </c>
      <c r="M15" s="511">
        <v>11.2</v>
      </c>
      <c r="N15" s="511">
        <v>10.9</v>
      </c>
      <c r="O15" s="511">
        <f t="shared" si="2"/>
        <v>11.333333333333334</v>
      </c>
      <c r="P15" s="503" t="s">
        <v>610</v>
      </c>
    </row>
    <row r="16" spans="1:16" ht="15">
      <c r="A16" s="228" t="s">
        <v>245</v>
      </c>
      <c r="B16" s="388">
        <v>3.3</v>
      </c>
      <c r="C16" s="388">
        <v>3.3</v>
      </c>
      <c r="D16" s="388">
        <v>3.7</v>
      </c>
      <c r="E16" s="511">
        <f t="shared" si="0"/>
        <v>3.4333333333333336</v>
      </c>
      <c r="F16" s="515"/>
      <c r="G16" s="388">
        <v>4.6</v>
      </c>
      <c r="H16" s="388">
        <v>5.1</v>
      </c>
      <c r="I16" s="388">
        <v>5</v>
      </c>
      <c r="J16" s="511">
        <f t="shared" si="1"/>
        <v>4.8999999999999995</v>
      </c>
      <c r="K16" s="515"/>
      <c r="L16" s="388">
        <v>29.6</v>
      </c>
      <c r="M16" s="388">
        <v>35.3</v>
      </c>
      <c r="N16" s="388">
        <v>34.5</v>
      </c>
      <c r="O16" s="511">
        <f t="shared" si="2"/>
        <v>33.13333333333333</v>
      </c>
      <c r="P16" s="505"/>
    </row>
    <row r="17" spans="1:16" ht="15">
      <c r="A17" s="224" t="s">
        <v>585</v>
      </c>
      <c r="B17" s="511">
        <v>2.1</v>
      </c>
      <c r="C17" s="511">
        <v>2.8</v>
      </c>
      <c r="D17" s="511">
        <v>3</v>
      </c>
      <c r="E17" s="511">
        <f t="shared" si="0"/>
        <v>2.6333333333333333</v>
      </c>
      <c r="F17" s="514"/>
      <c r="G17" s="511">
        <v>2.8</v>
      </c>
      <c r="H17" s="511">
        <v>4</v>
      </c>
      <c r="I17" s="511">
        <v>3.7</v>
      </c>
      <c r="J17" s="511">
        <f t="shared" si="1"/>
        <v>3.5</v>
      </c>
      <c r="K17" s="514"/>
      <c r="L17" s="511">
        <v>11.4</v>
      </c>
      <c r="M17" s="511">
        <v>14.5</v>
      </c>
      <c r="N17" s="511">
        <v>13.9</v>
      </c>
      <c r="O17" s="511">
        <f t="shared" si="2"/>
        <v>13.266666666666666</v>
      </c>
      <c r="P17" s="505"/>
    </row>
    <row r="18" spans="1:16" ht="15">
      <c r="A18" s="224" t="s">
        <v>246</v>
      </c>
      <c r="B18" s="511">
        <v>4.3</v>
      </c>
      <c r="C18" s="511">
        <v>4.1</v>
      </c>
      <c r="D18" s="511">
        <v>3.8</v>
      </c>
      <c r="E18" s="511">
        <f t="shared" si="0"/>
        <v>4.066666666666666</v>
      </c>
      <c r="F18" s="514"/>
      <c r="G18" s="511">
        <v>6.2</v>
      </c>
      <c r="H18" s="511">
        <v>6.2</v>
      </c>
      <c r="I18" s="511">
        <v>5.6</v>
      </c>
      <c r="J18" s="511">
        <f t="shared" si="1"/>
        <v>6</v>
      </c>
      <c r="K18" s="514"/>
      <c r="L18" s="511">
        <v>27.3</v>
      </c>
      <c r="M18" s="511">
        <v>25.5</v>
      </c>
      <c r="N18" s="511">
        <v>21.6</v>
      </c>
      <c r="O18" s="511">
        <f t="shared" si="2"/>
        <v>24.8</v>
      </c>
      <c r="P18" s="505"/>
    </row>
    <row r="19" spans="1:16" ht="15">
      <c r="A19" s="224" t="s">
        <v>247</v>
      </c>
      <c r="B19" s="511">
        <v>3.3</v>
      </c>
      <c r="C19" s="511">
        <v>2.9</v>
      </c>
      <c r="D19" s="511">
        <v>3.4</v>
      </c>
      <c r="E19" s="511">
        <f t="shared" si="0"/>
        <v>3.1999999999999997</v>
      </c>
      <c r="F19" s="514" t="s">
        <v>335</v>
      </c>
      <c r="G19" s="511"/>
      <c r="H19" s="511">
        <v>4.8</v>
      </c>
      <c r="I19" s="511">
        <v>4.4</v>
      </c>
      <c r="J19" s="511">
        <f t="shared" si="1"/>
        <v>4.6</v>
      </c>
      <c r="K19" s="514"/>
      <c r="L19" s="511">
        <v>27.5</v>
      </c>
      <c r="M19" s="511">
        <v>26.2</v>
      </c>
      <c r="N19" s="511">
        <v>23.7</v>
      </c>
      <c r="O19" s="511">
        <f t="shared" si="2"/>
        <v>25.8</v>
      </c>
      <c r="P19" s="503" t="s">
        <v>335</v>
      </c>
    </row>
    <row r="20" spans="1:16" ht="15">
      <c r="A20" s="224" t="s">
        <v>248</v>
      </c>
      <c r="B20" s="511">
        <v>2</v>
      </c>
      <c r="C20" s="511">
        <v>2</v>
      </c>
      <c r="D20" s="511">
        <v>2.1</v>
      </c>
      <c r="E20" s="511">
        <f t="shared" si="0"/>
        <v>2.033333333333333</v>
      </c>
      <c r="F20" s="514"/>
      <c r="G20" s="511">
        <v>2.7</v>
      </c>
      <c r="H20" s="511">
        <v>2.8</v>
      </c>
      <c r="I20" s="511">
        <v>2.8</v>
      </c>
      <c r="J20" s="511">
        <f t="shared" si="1"/>
        <v>2.766666666666667</v>
      </c>
      <c r="K20" s="514"/>
      <c r="L20" s="511">
        <v>13.3</v>
      </c>
      <c r="M20" s="511">
        <v>14.1</v>
      </c>
      <c r="N20" s="511">
        <v>13.3</v>
      </c>
      <c r="O20" s="511">
        <f t="shared" si="2"/>
        <v>13.566666666666668</v>
      </c>
      <c r="P20" s="505"/>
    </row>
    <row r="21" spans="1:16" ht="15">
      <c r="A21" s="224" t="s">
        <v>249</v>
      </c>
      <c r="B21" s="511">
        <v>2.4</v>
      </c>
      <c r="C21" s="511">
        <v>2.53</v>
      </c>
      <c r="D21" s="511">
        <v>2.16</v>
      </c>
      <c r="E21" s="511">
        <f t="shared" si="0"/>
        <v>2.3633333333333333</v>
      </c>
      <c r="F21" s="514" t="s">
        <v>285</v>
      </c>
      <c r="G21" s="511">
        <v>3.1</v>
      </c>
      <c r="H21" s="511">
        <v>3</v>
      </c>
      <c r="I21" s="511">
        <v>2.7</v>
      </c>
      <c r="J21" s="511">
        <f t="shared" si="1"/>
        <v>2.9333333333333336</v>
      </c>
      <c r="K21" s="514" t="s">
        <v>610</v>
      </c>
      <c r="L21" s="511">
        <v>15</v>
      </c>
      <c r="M21" s="511">
        <v>15.8</v>
      </c>
      <c r="N21" s="511">
        <v>12.6</v>
      </c>
      <c r="O21" s="511">
        <f t="shared" si="2"/>
        <v>14.466666666666667</v>
      </c>
      <c r="P21" s="503" t="s">
        <v>610</v>
      </c>
    </row>
    <row r="22" spans="1:16" ht="15">
      <c r="A22" s="224" t="s">
        <v>250</v>
      </c>
      <c r="B22" s="511">
        <v>2.2</v>
      </c>
      <c r="C22" s="511">
        <v>2.4</v>
      </c>
      <c r="D22" s="511">
        <v>2.6</v>
      </c>
      <c r="E22" s="511">
        <f t="shared" si="0"/>
        <v>2.4</v>
      </c>
      <c r="F22" s="514"/>
      <c r="G22" s="511">
        <v>3.1</v>
      </c>
      <c r="H22" s="511">
        <v>3.1</v>
      </c>
      <c r="I22" s="511">
        <v>3.3</v>
      </c>
      <c r="J22" s="511">
        <f t="shared" si="1"/>
        <v>3.1666666666666665</v>
      </c>
      <c r="K22" s="514"/>
      <c r="L22" s="511">
        <v>14.5</v>
      </c>
      <c r="M22" s="511">
        <v>15.9</v>
      </c>
      <c r="N22" s="511">
        <v>16.9</v>
      </c>
      <c r="O22" s="511">
        <f t="shared" si="2"/>
        <v>15.766666666666666</v>
      </c>
      <c r="P22" s="505"/>
    </row>
    <row r="23" spans="1:16" ht="15">
      <c r="A23" s="224" t="s">
        <v>253</v>
      </c>
      <c r="B23" s="511">
        <v>1.6</v>
      </c>
      <c r="C23" s="511">
        <v>1.8</v>
      </c>
      <c r="D23" s="511">
        <v>2.2</v>
      </c>
      <c r="E23" s="511">
        <f t="shared" si="0"/>
        <v>1.866666666666667</v>
      </c>
      <c r="F23" s="514"/>
      <c r="G23" s="511">
        <v>3.3</v>
      </c>
      <c r="H23" s="511">
        <v>3.4</v>
      </c>
      <c r="I23" s="511">
        <v>3.4</v>
      </c>
      <c r="J23" s="511">
        <f t="shared" si="1"/>
        <v>3.3666666666666667</v>
      </c>
      <c r="K23" s="514"/>
      <c r="L23" s="511">
        <v>16.3</v>
      </c>
      <c r="M23" s="511">
        <v>17.5</v>
      </c>
      <c r="N23" s="511">
        <v>17.1</v>
      </c>
      <c r="O23" s="511">
        <f t="shared" si="2"/>
        <v>16.966666666666665</v>
      </c>
      <c r="P23" s="505"/>
    </row>
    <row r="24" spans="1:16" ht="15">
      <c r="A24" s="224" t="s">
        <v>256</v>
      </c>
      <c r="B24" s="511">
        <v>3.59</v>
      </c>
      <c r="C24" s="511">
        <v>3.16</v>
      </c>
      <c r="D24" s="511">
        <v>3.47</v>
      </c>
      <c r="E24" s="511">
        <f t="shared" si="0"/>
        <v>3.4066666666666667</v>
      </c>
      <c r="F24" s="514" t="s">
        <v>285</v>
      </c>
      <c r="G24" s="511"/>
      <c r="H24" s="511"/>
      <c r="I24" s="511"/>
      <c r="J24" s="511"/>
      <c r="K24" s="514"/>
      <c r="L24" s="511">
        <v>33.5</v>
      </c>
      <c r="M24" s="511">
        <v>24.2</v>
      </c>
      <c r="N24" s="511">
        <v>30.9</v>
      </c>
      <c r="O24" s="511">
        <f t="shared" si="2"/>
        <v>29.53333333333333</v>
      </c>
      <c r="P24" s="503" t="s">
        <v>285</v>
      </c>
    </row>
    <row r="25" spans="1:16" ht="15">
      <c r="A25" s="224"/>
      <c r="B25" s="511"/>
      <c r="C25" s="511"/>
      <c r="D25" s="511"/>
      <c r="E25" s="511"/>
      <c r="F25" s="514"/>
      <c r="G25" s="511"/>
      <c r="H25" s="511"/>
      <c r="I25" s="511"/>
      <c r="J25" s="511"/>
      <c r="K25" s="514"/>
      <c r="L25" s="511"/>
      <c r="M25" s="511"/>
      <c r="N25" s="511"/>
      <c r="O25" s="511"/>
      <c r="P25" s="505"/>
    </row>
    <row r="26" spans="1:16" ht="15">
      <c r="A26" s="231" t="s">
        <v>209</v>
      </c>
      <c r="B26" s="516"/>
      <c r="C26" s="516"/>
      <c r="D26" s="516"/>
      <c r="E26" s="516"/>
      <c r="F26" s="517"/>
      <c r="G26" s="516"/>
      <c r="H26" s="516"/>
      <c r="I26" s="516"/>
      <c r="J26" s="516"/>
      <c r="K26" s="517"/>
      <c r="L26" s="516"/>
      <c r="M26" s="516"/>
      <c r="N26" s="516"/>
      <c r="O26" s="516"/>
      <c r="P26" s="505"/>
    </row>
    <row r="27" spans="1:16" ht="15">
      <c r="A27" s="224" t="s">
        <v>242</v>
      </c>
      <c r="B27" s="511">
        <v>2.4</v>
      </c>
      <c r="C27" s="511">
        <v>2.3</v>
      </c>
      <c r="D27" s="511">
        <v>2.1</v>
      </c>
      <c r="E27" s="511">
        <f>AVERAGE(B27:D27)</f>
        <v>2.266666666666666</v>
      </c>
      <c r="F27" s="514"/>
      <c r="G27" s="511">
        <v>3.5</v>
      </c>
      <c r="H27" s="511">
        <v>3.3</v>
      </c>
      <c r="I27" s="511">
        <v>2.9</v>
      </c>
      <c r="J27" s="511">
        <f>AVERAGE(G27:I27)</f>
        <v>3.233333333333333</v>
      </c>
      <c r="K27" s="514"/>
      <c r="L27" s="511">
        <v>18.1</v>
      </c>
      <c r="M27" s="511">
        <v>16.3</v>
      </c>
      <c r="N27" s="511">
        <v>15.2</v>
      </c>
      <c r="O27" s="511">
        <f>AVERAGE(L27:N27)</f>
        <v>16.533333333333335</v>
      </c>
      <c r="P27" s="505"/>
    </row>
    <row r="28" spans="1:16" ht="15">
      <c r="A28" s="287" t="s">
        <v>611</v>
      </c>
      <c r="B28" s="511">
        <v>2.2</v>
      </c>
      <c r="C28" s="511">
        <v>2.2</v>
      </c>
      <c r="D28" s="511">
        <v>2.3</v>
      </c>
      <c r="E28" s="511">
        <f>AVERAGE(B28:D28)</f>
        <v>2.2333333333333334</v>
      </c>
      <c r="F28" s="514"/>
      <c r="G28" s="511">
        <v>4.7</v>
      </c>
      <c r="H28" s="511">
        <v>4.9</v>
      </c>
      <c r="I28" s="511">
        <v>4.7</v>
      </c>
      <c r="J28" s="511">
        <f>AVERAGE(G28:I28)</f>
        <v>4.766666666666667</v>
      </c>
      <c r="K28" s="514"/>
      <c r="L28" s="511">
        <v>21.2</v>
      </c>
      <c r="M28" s="511">
        <v>20.7</v>
      </c>
      <c r="N28" s="511">
        <v>19.6</v>
      </c>
      <c r="O28" s="511">
        <f>AVERAGE(L28:N28)</f>
        <v>20.5</v>
      </c>
      <c r="P28" s="505"/>
    </row>
    <row r="29" spans="1:16" ht="15">
      <c r="A29" s="224" t="s">
        <v>251</v>
      </c>
      <c r="B29" s="511">
        <v>2.59</v>
      </c>
      <c r="C29" s="511">
        <v>2.13</v>
      </c>
      <c r="D29" s="511">
        <v>2.21</v>
      </c>
      <c r="E29" s="511">
        <f>AVERAGE(B29:D29)</f>
        <v>2.31</v>
      </c>
      <c r="F29" s="514" t="s">
        <v>285</v>
      </c>
      <c r="G29" s="511">
        <v>2.604290198814091</v>
      </c>
      <c r="H29" s="511">
        <v>2.2641454545454547</v>
      </c>
      <c r="I29" s="511">
        <v>2.0229917285854477</v>
      </c>
      <c r="J29" s="511">
        <f>AVERAGE(G29:I29)</f>
        <v>2.297142460648331</v>
      </c>
      <c r="K29" s="514" t="s">
        <v>612</v>
      </c>
      <c r="L29" s="511">
        <v>11.7</v>
      </c>
      <c r="M29" s="511">
        <v>11.2</v>
      </c>
      <c r="N29" s="511">
        <v>9.5</v>
      </c>
      <c r="O29" s="511">
        <f>AVERAGE(L29:N29)</f>
        <v>10.799999999999999</v>
      </c>
      <c r="P29" s="503" t="s">
        <v>285</v>
      </c>
    </row>
    <row r="30" spans="1:16" ht="15">
      <c r="A30" s="224" t="s">
        <v>252</v>
      </c>
      <c r="B30" s="511">
        <v>1.9</v>
      </c>
      <c r="C30" s="511">
        <v>1.9</v>
      </c>
      <c r="D30" s="511">
        <v>1.9</v>
      </c>
      <c r="E30" s="511">
        <f>AVERAGE(B30:D30)</f>
        <v>1.8999999999999997</v>
      </c>
      <c r="F30" s="514" t="s">
        <v>285</v>
      </c>
      <c r="G30" s="511">
        <v>2.6</v>
      </c>
      <c r="H30" s="511">
        <v>2.5</v>
      </c>
      <c r="I30" s="511">
        <v>2.4</v>
      </c>
      <c r="J30" s="511">
        <f>AVERAGE(G30:I30)</f>
        <v>2.5</v>
      </c>
      <c r="K30" s="514" t="s">
        <v>610</v>
      </c>
      <c r="L30" s="511">
        <v>10.3</v>
      </c>
      <c r="M30" s="511">
        <v>9.8</v>
      </c>
      <c r="N30" s="511">
        <v>8.8</v>
      </c>
      <c r="O30" s="511">
        <f>AVERAGE(L30:N30)</f>
        <v>9.633333333333335</v>
      </c>
      <c r="P30" s="503" t="s">
        <v>610</v>
      </c>
    </row>
    <row r="31" spans="1:16" ht="15">
      <c r="A31" s="224" t="s">
        <v>255</v>
      </c>
      <c r="B31" s="511">
        <v>2.4</v>
      </c>
      <c r="C31" s="511">
        <v>2.4</v>
      </c>
      <c r="D31" s="511">
        <v>2.3</v>
      </c>
      <c r="E31" s="511">
        <f>AVERAGE(B31:D31)</f>
        <v>2.3666666666666667</v>
      </c>
      <c r="F31" s="514"/>
      <c r="G31" s="511">
        <v>2.9</v>
      </c>
      <c r="H31" s="511">
        <v>3.4192000000000005</v>
      </c>
      <c r="I31" s="511">
        <v>3.2</v>
      </c>
      <c r="J31" s="511">
        <f>AVERAGE(G31:I31)</f>
        <v>3.173066666666667</v>
      </c>
      <c r="K31" s="514"/>
      <c r="L31" s="511">
        <v>14.8</v>
      </c>
      <c r="M31" s="511">
        <v>15.1</v>
      </c>
      <c r="N31" s="511">
        <v>15.5</v>
      </c>
      <c r="O31" s="511">
        <f>AVERAGE(L31:N31)</f>
        <v>15.133333333333333</v>
      </c>
      <c r="P31" s="505"/>
    </row>
    <row r="32" spans="1:16" ht="15">
      <c r="A32" s="224"/>
      <c r="B32" s="511"/>
      <c r="C32" s="511"/>
      <c r="D32" s="511"/>
      <c r="E32" s="511"/>
      <c r="F32" s="514"/>
      <c r="G32" s="511"/>
      <c r="H32" s="511"/>
      <c r="I32" s="511"/>
      <c r="J32" s="511"/>
      <c r="K32" s="514"/>
      <c r="L32" s="511"/>
      <c r="M32" s="511"/>
      <c r="N32" s="511"/>
      <c r="O32" s="511"/>
      <c r="P32" s="505"/>
    </row>
    <row r="33" spans="1:16" ht="15">
      <c r="A33" s="231" t="s">
        <v>111</v>
      </c>
      <c r="B33" s="516"/>
      <c r="C33" s="516"/>
      <c r="D33" s="516"/>
      <c r="E33" s="516"/>
      <c r="F33" s="517"/>
      <c r="G33" s="516"/>
      <c r="H33" s="516"/>
      <c r="I33" s="516"/>
      <c r="J33" s="516"/>
      <c r="K33" s="517"/>
      <c r="L33" s="516"/>
      <c r="M33" s="516"/>
      <c r="N33" s="516"/>
      <c r="O33" s="516"/>
      <c r="P33" s="505"/>
    </row>
    <row r="34" spans="1:16" ht="15">
      <c r="A34" s="224" t="s">
        <v>582</v>
      </c>
      <c r="B34" s="511">
        <v>2.7</v>
      </c>
      <c r="C34" s="511">
        <v>2.9</v>
      </c>
      <c r="D34" s="511">
        <v>3.4</v>
      </c>
      <c r="E34" s="511">
        <f>AVERAGE(B34:D34)</f>
        <v>3</v>
      </c>
      <c r="F34" s="514"/>
      <c r="G34" s="511">
        <v>2.8</v>
      </c>
      <c r="H34" s="511">
        <v>2.6</v>
      </c>
      <c r="I34" s="511">
        <v>3</v>
      </c>
      <c r="J34" s="511">
        <f>AVERAGE(G34:I34)</f>
        <v>2.8000000000000003</v>
      </c>
      <c r="K34" s="514"/>
      <c r="L34" s="511">
        <v>8.1</v>
      </c>
      <c r="M34" s="511">
        <v>6.6</v>
      </c>
      <c r="N34" s="511">
        <v>12</v>
      </c>
      <c r="O34" s="511">
        <f>AVERAGE(L34:N34)</f>
        <v>8.9</v>
      </c>
      <c r="P34" s="505"/>
    </row>
    <row r="35" spans="1:16" ht="15">
      <c r="A35" s="224" t="s">
        <v>580</v>
      </c>
      <c r="B35" s="511">
        <v>2</v>
      </c>
      <c r="C35" s="511">
        <v>2.2</v>
      </c>
      <c r="D35" s="511">
        <v>2.4</v>
      </c>
      <c r="E35" s="511">
        <f>AVERAGE(B35:D35)</f>
        <v>2.1999999999999997</v>
      </c>
      <c r="F35" s="514" t="s">
        <v>613</v>
      </c>
      <c r="G35" s="511"/>
      <c r="H35" s="511"/>
      <c r="I35" s="511">
        <v>3.2</v>
      </c>
      <c r="J35" s="511">
        <f>AVERAGE(G35:I35)</f>
        <v>3.2</v>
      </c>
      <c r="K35" s="514"/>
      <c r="L35" s="511">
        <v>14.2</v>
      </c>
      <c r="M35" s="511">
        <v>14.2</v>
      </c>
      <c r="N35" s="511">
        <v>20.1</v>
      </c>
      <c r="O35" s="511">
        <f>AVERAGE(L35:N35)</f>
        <v>16.166666666666668</v>
      </c>
      <c r="P35" s="503" t="s">
        <v>613</v>
      </c>
    </row>
    <row r="36" spans="1:16" ht="15">
      <c r="A36" s="224" t="s">
        <v>614</v>
      </c>
      <c r="B36" s="511">
        <v>3.5</v>
      </c>
      <c r="C36" s="511">
        <v>2.1</v>
      </c>
      <c r="D36" s="511">
        <v>2</v>
      </c>
      <c r="E36" s="511">
        <f>AVERAGE(B36:D36)</f>
        <v>2.533333333333333</v>
      </c>
      <c r="F36" s="514"/>
      <c r="G36" s="511">
        <v>4.4</v>
      </c>
      <c r="H36" s="511">
        <v>3.6</v>
      </c>
      <c r="I36" s="511">
        <v>2.4</v>
      </c>
      <c r="J36" s="511">
        <f>AVERAGE(G36:I36)</f>
        <v>3.466666666666667</v>
      </c>
      <c r="K36" s="514"/>
      <c r="L36" s="511">
        <v>20.2</v>
      </c>
      <c r="M36" s="511">
        <v>15.8</v>
      </c>
      <c r="N36" s="511">
        <v>8.3</v>
      </c>
      <c r="O36" s="511">
        <f>AVERAGE(L36:N36)</f>
        <v>14.766666666666666</v>
      </c>
      <c r="P36" s="503"/>
    </row>
    <row r="37" spans="1:16" ht="15">
      <c r="A37" s="224" t="s">
        <v>578</v>
      </c>
      <c r="B37" s="511">
        <v>1.9</v>
      </c>
      <c r="C37" s="511">
        <v>2.3</v>
      </c>
      <c r="D37" s="511">
        <v>2.3</v>
      </c>
      <c r="E37" s="511">
        <f>AVERAGE(B37:D37)</f>
        <v>2.1666666666666665</v>
      </c>
      <c r="F37" s="511"/>
      <c r="G37" s="511">
        <v>2.8</v>
      </c>
      <c r="H37" s="511">
        <v>3</v>
      </c>
      <c r="I37" s="511">
        <v>2.9</v>
      </c>
      <c r="J37" s="511">
        <f>AVERAGE(G37:I37)</f>
        <v>2.9</v>
      </c>
      <c r="K37" s="514"/>
      <c r="L37" s="511">
        <v>12.4</v>
      </c>
      <c r="M37" s="511">
        <v>13</v>
      </c>
      <c r="N37" s="511">
        <v>14.4</v>
      </c>
      <c r="O37" s="511">
        <f>AVERAGE(L37:N37)</f>
        <v>13.266666666666666</v>
      </c>
      <c r="P37" s="479"/>
    </row>
    <row r="38" spans="1:16" ht="15">
      <c r="A38" s="224" t="s">
        <v>579</v>
      </c>
      <c r="B38" s="511">
        <v>2.4</v>
      </c>
      <c r="C38" s="511">
        <v>2.7</v>
      </c>
      <c r="D38" s="511">
        <v>2.5</v>
      </c>
      <c r="E38" s="511">
        <f>AVERAGE(B38:D38)</f>
        <v>2.533333333333333</v>
      </c>
      <c r="F38" s="511"/>
      <c r="G38" s="511">
        <v>2.9</v>
      </c>
      <c r="H38" s="511">
        <v>3.5</v>
      </c>
      <c r="I38" s="511">
        <v>3.6</v>
      </c>
      <c r="J38" s="511">
        <f>AVERAGE(G38:I38)</f>
        <v>3.3333333333333335</v>
      </c>
      <c r="K38" s="514"/>
      <c r="L38" s="511">
        <v>13.3</v>
      </c>
      <c r="M38" s="511">
        <v>17.9</v>
      </c>
      <c r="N38" s="511">
        <v>20</v>
      </c>
      <c r="O38" s="511">
        <f>AVERAGE(L38:N38)</f>
        <v>17.066666666666666</v>
      </c>
      <c r="P38" s="479"/>
    </row>
    <row r="39" spans="1:16" ht="15">
      <c r="A39" s="224"/>
      <c r="B39" s="512"/>
      <c r="C39" s="512"/>
      <c r="D39" s="512"/>
      <c r="E39" s="512"/>
      <c r="F39" s="511"/>
      <c r="G39" s="511"/>
      <c r="H39" s="511"/>
      <c r="I39" s="511"/>
      <c r="J39" s="511"/>
      <c r="K39" s="514"/>
      <c r="L39" s="511"/>
      <c r="M39" s="511"/>
      <c r="N39" s="511"/>
      <c r="O39" s="511"/>
      <c r="P39" s="479"/>
    </row>
    <row r="40" spans="1:16" ht="15">
      <c r="A40" s="231" t="s">
        <v>210</v>
      </c>
      <c r="B40" s="516"/>
      <c r="C40" s="516"/>
      <c r="D40" s="516"/>
      <c r="E40" s="516"/>
      <c r="F40" s="516"/>
      <c r="G40" s="516"/>
      <c r="H40" s="516"/>
      <c r="I40" s="516"/>
      <c r="J40" s="516"/>
      <c r="K40" s="516"/>
      <c r="L40" s="516"/>
      <c r="M40" s="516"/>
      <c r="N40" s="516"/>
      <c r="O40" s="516"/>
      <c r="P40" s="228"/>
    </row>
    <row r="41" spans="1:16" ht="15">
      <c r="A41" s="231" t="s">
        <v>227</v>
      </c>
      <c r="B41" s="516">
        <f>MEDIAN(B8:B24)</f>
        <v>2.3</v>
      </c>
      <c r="C41" s="516">
        <f>MEDIAN(C8:C24)</f>
        <v>2.465</v>
      </c>
      <c r="D41" s="516">
        <f>MEDIAN(D8:D24)</f>
        <v>2.6</v>
      </c>
      <c r="E41" s="516">
        <f>MEDIAN(E8:E24)</f>
        <v>2.3633333333333333</v>
      </c>
      <c r="F41" s="516"/>
      <c r="G41" s="516">
        <f>MEDIAN(G8:G24)</f>
        <v>3.2</v>
      </c>
      <c r="H41" s="516">
        <f>MEDIAN(H8:H24)</f>
        <v>3.6</v>
      </c>
      <c r="I41" s="516">
        <f>MEDIAN(I8:I24)</f>
        <v>3.5</v>
      </c>
      <c r="J41" s="516">
        <f>MEDIAN(J8:J24)</f>
        <v>3.4333333333333336</v>
      </c>
      <c r="K41" s="516"/>
      <c r="L41" s="516">
        <f>MEDIAN(L8:L24)</f>
        <v>15.65</v>
      </c>
      <c r="M41" s="516">
        <f>MEDIAN(M8:M24)</f>
        <v>15.850000000000001</v>
      </c>
      <c r="N41" s="516">
        <f>MEDIAN(N8:N24)</f>
        <v>17.1</v>
      </c>
      <c r="O41" s="516">
        <f>MEDIAN(O8:O24)</f>
        <v>16.1</v>
      </c>
      <c r="P41" s="228"/>
    </row>
    <row r="42" spans="1:16" ht="15">
      <c r="A42" s="231" t="s">
        <v>209</v>
      </c>
      <c r="B42" s="516">
        <f>MEDIAN(B27:B31)</f>
        <v>2.4</v>
      </c>
      <c r="C42" s="516">
        <f>MEDIAN(C27:C31)</f>
        <v>2.2</v>
      </c>
      <c r="D42" s="516">
        <f>MEDIAN(D27:D31)</f>
        <v>2.21</v>
      </c>
      <c r="E42" s="516">
        <f>MEDIAN(E27:E31)</f>
        <v>2.266666666666666</v>
      </c>
      <c r="F42" s="516"/>
      <c r="G42" s="516">
        <f>MEDIAN(G27:G31)</f>
        <v>2.9</v>
      </c>
      <c r="H42" s="516">
        <f>MEDIAN(H27:H31)</f>
        <v>3.3</v>
      </c>
      <c r="I42" s="516">
        <f>MEDIAN(I27:I31)</f>
        <v>2.9</v>
      </c>
      <c r="J42" s="516">
        <f>MEDIAN(J27:J31)</f>
        <v>3.173066666666667</v>
      </c>
      <c r="K42" s="516"/>
      <c r="L42" s="516">
        <f>MEDIAN(L27:L31)</f>
        <v>14.8</v>
      </c>
      <c r="M42" s="516">
        <f>MEDIAN(M27:M31)</f>
        <v>15.1</v>
      </c>
      <c r="N42" s="516">
        <f>MEDIAN(N27:N31)</f>
        <v>15.2</v>
      </c>
      <c r="O42" s="516">
        <f>MEDIAN(O27:O31)</f>
        <v>15.133333333333333</v>
      </c>
      <c r="P42" s="228"/>
    </row>
    <row r="43" spans="1:16" ht="15">
      <c r="A43" s="231" t="s">
        <v>111</v>
      </c>
      <c r="B43" s="516">
        <f>MEDIAN(B34:B38)</f>
        <v>2.4</v>
      </c>
      <c r="C43" s="516">
        <f>MEDIAN(C34:C38)</f>
        <v>2.3</v>
      </c>
      <c r="D43" s="516">
        <f>MEDIAN(D34:D38)</f>
        <v>2.4</v>
      </c>
      <c r="E43" s="516">
        <f>MEDIAN(E34:E38)</f>
        <v>2.533333333333333</v>
      </c>
      <c r="F43" s="516"/>
      <c r="G43" s="516">
        <f>MEDIAN(G34:G38)</f>
        <v>2.8499999999999996</v>
      </c>
      <c r="H43" s="516">
        <f>MEDIAN(H34:H38)</f>
        <v>3.25</v>
      </c>
      <c r="I43" s="516">
        <f>MEDIAN(I34:I38)</f>
        <v>3</v>
      </c>
      <c r="J43" s="516">
        <f>MEDIAN(J34:J38)</f>
        <v>3.2</v>
      </c>
      <c r="K43" s="516"/>
      <c r="L43" s="516">
        <f>MEDIAN(L34:L38)</f>
        <v>13.3</v>
      </c>
      <c r="M43" s="516">
        <f>MEDIAN(M34:M38)</f>
        <v>14.2</v>
      </c>
      <c r="N43" s="516">
        <f>MEDIAN(N34:N38)</f>
        <v>14.4</v>
      </c>
      <c r="O43" s="516">
        <f>MEDIAN(O34:O38)</f>
        <v>14.766666666666666</v>
      </c>
      <c r="P43" s="228"/>
    </row>
    <row r="44" spans="1:16" ht="15">
      <c r="A44" s="231" t="s">
        <v>208</v>
      </c>
      <c r="B44" s="516">
        <f>MEDIAN(B8:B38)</f>
        <v>2.4</v>
      </c>
      <c r="C44" s="516">
        <f>MEDIAN(C8:C38)</f>
        <v>2.3</v>
      </c>
      <c r="D44" s="516">
        <f>MEDIAN(D8:D38)</f>
        <v>2.3</v>
      </c>
      <c r="E44" s="516">
        <f>MEDIAN(E8:E38)</f>
        <v>2.31</v>
      </c>
      <c r="F44" s="516"/>
      <c r="G44" s="516">
        <f>MEDIAN(G8:G38)</f>
        <v>3.1</v>
      </c>
      <c r="H44" s="516">
        <f>MEDIAN(H8:H38)</f>
        <v>3.4096</v>
      </c>
      <c r="I44" s="516">
        <f>MEDIAN(I8:I38)</f>
        <v>3.3</v>
      </c>
      <c r="J44" s="516">
        <f>MEDIAN(J8:J38)</f>
        <v>3.2666666666666666</v>
      </c>
      <c r="K44" s="516"/>
      <c r="L44" s="516">
        <f>MEDIAN(L8:L38)</f>
        <v>14.65</v>
      </c>
      <c r="M44" s="516">
        <f>MEDIAN(M8:M38)</f>
        <v>15.45</v>
      </c>
      <c r="N44" s="516">
        <f>MEDIAN(N8:N38)</f>
        <v>16.2</v>
      </c>
      <c r="O44" s="516">
        <f>MEDIAN(O8:O38)</f>
        <v>15.766666666666666</v>
      </c>
      <c r="P44" s="228"/>
    </row>
    <row r="45" spans="1:16" ht="15">
      <c r="A45" s="231" t="s">
        <v>411</v>
      </c>
      <c r="B45" s="516">
        <f>MEDIAN(B8,B10,B14:B15,B20:B22,B27:B31,B34:B38)</f>
        <v>2.2</v>
      </c>
      <c r="C45" s="516">
        <f>MEDIAN(C8,C10,C14:C15,C20:C22,C27:C31,C34:C38)</f>
        <v>2.2</v>
      </c>
      <c r="D45" s="516">
        <f>MEDIAN(D8,D10,D14:D15,D20:D22,D27:D31,D34:D38)</f>
        <v>2.16</v>
      </c>
      <c r="E45" s="516">
        <f>MEDIAN(E8,E10,E14:E15,E20:E22,E27:E31,E34:E38)</f>
        <v>2.266666666666666</v>
      </c>
      <c r="F45" s="516"/>
      <c r="G45" s="516">
        <f>MEDIAN(G8,G10,G14:G15,G20:G22,G27:G31,G34:G38)</f>
        <v>2.95</v>
      </c>
      <c r="H45" s="516">
        <f>MEDIAN(H8,H10,H14:H15,H20:H22,H27:H31,H34:H38)</f>
        <v>3.1500000000000004</v>
      </c>
      <c r="I45" s="516">
        <f>MEDIAN(I8,I10,I14:I15,I20:I22,I27:I31,I34:I38)</f>
        <v>3</v>
      </c>
      <c r="J45" s="516">
        <f>MEDIAN(J8,J10,J14:J15,J20:J22,J27:J31,J34:J38)</f>
        <v>3.1666666666666665</v>
      </c>
      <c r="K45" s="516"/>
      <c r="L45" s="516">
        <f>MEDIAN(L8,L10,L14:L15,L20:L22,L27:L31,L34:L38)</f>
        <v>13.3</v>
      </c>
      <c r="M45" s="516">
        <f>MEDIAN(M8,M10,M14:M15,M20:M22,M27:M31,M34:M38)</f>
        <v>14.2</v>
      </c>
      <c r="N45" s="516">
        <f>MEDIAN(N8,N10,N14:N15,N20:N22,N27:N31,N34:N38)</f>
        <v>13.6</v>
      </c>
      <c r="O45" s="516">
        <f>MEDIAN(O8,O10,O14:O15,O20:O22,O27:O31,O34:O38)</f>
        <v>14.466666666666667</v>
      </c>
      <c r="P45" s="228"/>
    </row>
    <row r="46" spans="1:16" ht="15">
      <c r="A46" s="224"/>
      <c r="B46" s="477"/>
      <c r="C46" s="477"/>
      <c r="D46" s="477"/>
      <c r="E46" s="477"/>
      <c r="F46" s="477"/>
      <c r="G46" s="477"/>
      <c r="H46" s="477"/>
      <c r="I46" s="477"/>
      <c r="J46" s="477"/>
      <c r="K46" s="477"/>
      <c r="L46" s="477"/>
      <c r="M46" s="477"/>
      <c r="N46" s="477"/>
      <c r="O46" s="477"/>
      <c r="P46" s="278"/>
    </row>
    <row r="47" spans="1:16" ht="15">
      <c r="A47" s="224" t="s">
        <v>759</v>
      </c>
      <c r="B47" s="477"/>
      <c r="C47" s="477"/>
      <c r="D47" s="477"/>
      <c r="E47" s="477"/>
      <c r="F47" s="477"/>
      <c r="G47" s="477"/>
      <c r="H47" s="477"/>
      <c r="I47" s="477"/>
      <c r="J47" s="477"/>
      <c r="K47" s="477"/>
      <c r="L47" s="477"/>
      <c r="M47" s="477"/>
      <c r="N47" s="477"/>
      <c r="O47" s="477"/>
      <c r="P47" s="278"/>
    </row>
    <row r="48" spans="1:16" ht="15">
      <c r="A48" s="224" t="s">
        <v>760</v>
      </c>
      <c r="B48" s="477"/>
      <c r="C48" s="477"/>
      <c r="D48" s="477"/>
      <c r="E48" s="477"/>
      <c r="F48" s="477"/>
      <c r="G48" s="477"/>
      <c r="H48" s="477"/>
      <c r="I48" s="477"/>
      <c r="J48" s="477"/>
      <c r="K48" s="477"/>
      <c r="L48" s="477"/>
      <c r="M48" s="477"/>
      <c r="N48" s="477"/>
      <c r="O48" s="477"/>
      <c r="P48" s="278"/>
    </row>
    <row r="49" spans="1:16" ht="15">
      <c r="A49" s="224" t="s">
        <v>761</v>
      </c>
      <c r="B49" s="477"/>
      <c r="C49" s="477"/>
      <c r="D49" s="477"/>
      <c r="E49" s="477"/>
      <c r="F49" s="477"/>
      <c r="G49" s="477"/>
      <c r="H49" s="477"/>
      <c r="I49" s="477"/>
      <c r="J49" s="477"/>
      <c r="K49" s="477"/>
      <c r="L49" s="477"/>
      <c r="M49" s="477"/>
      <c r="N49" s="477"/>
      <c r="O49" s="477"/>
      <c r="P49" s="278"/>
    </row>
    <row r="50" spans="1:16" ht="15">
      <c r="A50" s="224" t="s">
        <v>762</v>
      </c>
      <c r="B50" s="477"/>
      <c r="C50" s="477"/>
      <c r="D50" s="477"/>
      <c r="E50" s="477"/>
      <c r="F50" s="477"/>
      <c r="G50" s="477"/>
      <c r="H50" s="477"/>
      <c r="I50" s="477"/>
      <c r="J50" s="477"/>
      <c r="K50" s="477"/>
      <c r="L50" s="477"/>
      <c r="M50" s="477"/>
      <c r="N50" s="477"/>
      <c r="O50" s="477"/>
      <c r="P50" s="278"/>
    </row>
    <row r="51" spans="1:16" ht="15">
      <c r="A51" s="224" t="s">
        <v>763</v>
      </c>
      <c r="B51" s="477"/>
      <c r="C51" s="477"/>
      <c r="D51" s="477"/>
      <c r="E51" s="477"/>
      <c r="F51" s="477"/>
      <c r="G51" s="477"/>
      <c r="H51" s="477"/>
      <c r="I51" s="477"/>
      <c r="J51" s="477"/>
      <c r="K51" s="477"/>
      <c r="L51" s="477"/>
      <c r="M51" s="477"/>
      <c r="N51" s="477"/>
      <c r="O51" s="477"/>
      <c r="P51" s="278"/>
    </row>
    <row r="52" spans="1:16" ht="15">
      <c r="A52" s="224" t="s">
        <v>764</v>
      </c>
      <c r="B52" s="477"/>
      <c r="C52" s="477"/>
      <c r="D52" s="477"/>
      <c r="E52" s="477"/>
      <c r="F52" s="477"/>
      <c r="G52" s="477"/>
      <c r="H52" s="477"/>
      <c r="I52" s="477"/>
      <c r="J52" s="477"/>
      <c r="K52" s="477"/>
      <c r="L52" s="477"/>
      <c r="M52" s="477"/>
      <c r="N52" s="477"/>
      <c r="O52" s="477"/>
      <c r="P52" s="278"/>
    </row>
    <row r="53" spans="1:16" ht="15">
      <c r="A53" s="224"/>
      <c r="B53" s="477"/>
      <c r="C53" s="477"/>
      <c r="D53" s="477"/>
      <c r="E53" s="477"/>
      <c r="F53" s="477"/>
      <c r="G53" s="477"/>
      <c r="H53" s="477"/>
      <c r="I53" s="477"/>
      <c r="J53" s="477"/>
      <c r="K53" s="477"/>
      <c r="L53" s="477"/>
      <c r="M53" s="477"/>
      <c r="N53" s="477"/>
      <c r="O53" s="477"/>
      <c r="P53" s="278"/>
    </row>
    <row r="54" spans="1:16" ht="15">
      <c r="A54" s="279" t="s">
        <v>728</v>
      </c>
      <c r="B54" s="481"/>
      <c r="C54" s="481"/>
      <c r="D54" s="481"/>
      <c r="E54" s="481"/>
      <c r="F54" s="481"/>
      <c r="G54" s="481"/>
      <c r="H54" s="481"/>
      <c r="I54" s="481"/>
      <c r="J54" s="481"/>
      <c r="K54" s="481"/>
      <c r="L54" s="481"/>
      <c r="M54" s="481"/>
      <c r="N54" s="481"/>
      <c r="O54" s="481"/>
      <c r="P54" s="278"/>
    </row>
  </sheetData>
  <sheetProtection/>
  <mergeCells count="5">
    <mergeCell ref="A1:O1"/>
    <mergeCell ref="A2:O2"/>
    <mergeCell ref="B4:E4"/>
    <mergeCell ref="G4:J4"/>
    <mergeCell ref="L4:O4"/>
  </mergeCells>
  <printOptions horizontalCentered="1"/>
  <pageMargins left="0.45" right="0.45" top="0.75" bottom="0.75" header="0.3" footer="0.3"/>
  <pageSetup fitToHeight="1" fitToWidth="1" horizontalDpi="600" verticalDpi="600" orientation="landscape" scale="63" r:id="rId1"/>
  <headerFooter>
    <oddHeader>&amp;R&amp;"Arial,Bold"&amp;10Schedule 6
Page 1 of 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Foster Associates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NPB IR-095 Att 70 ELECTRONIC.xls</dc:title>
  <dc:subject/>
  <dc:creator>Scott.Miller</dc:creator>
  <cp:keywords/>
  <dc:description/>
  <cp:lastModifiedBy>Penny Gibbs</cp:lastModifiedBy>
  <cp:lastPrinted>2011-03-22T17:11:28Z</cp:lastPrinted>
  <dcterms:created xsi:type="dcterms:W3CDTF">2010-01-19T17:01:00Z</dcterms:created>
  <dcterms:modified xsi:type="dcterms:W3CDTF">2011-06-21T19:53:36Z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xd_Signatu">
    <vt:lpwstr/>
  </property>
  <property fmtid="{D5CDD505-2E9C-101B-9397-08002B2CF9AE}" pid="4" name="display_urn:schemas-microsoft-com:office:office#Edit">
    <vt:lpwstr>Drover, Lynne</vt:lpwstr>
  </property>
  <property fmtid="{D5CDD505-2E9C-101B-9397-08002B2CF9AE}" pid="5" name="display_urn:schemas-microsoft-com:office:office#Auth">
    <vt:lpwstr>Cyr, Jennifer</vt:lpwstr>
  </property>
  <property fmtid="{D5CDD505-2E9C-101B-9397-08002B2CF9AE}" pid="6" name="TemplateU">
    <vt:lpwstr/>
  </property>
  <property fmtid="{D5CDD505-2E9C-101B-9397-08002B2CF9AE}" pid="7" name="xd_Prog">
    <vt:lpwstr/>
  </property>
  <property fmtid="{D5CDD505-2E9C-101B-9397-08002B2CF9AE}" pid="8" name="ContentType">
    <vt:lpwstr>0x0101007B80CFDF7D147D4B858BD6AB7FB844D5</vt:lpwstr>
  </property>
  <property fmtid="{D5CDD505-2E9C-101B-9397-08002B2CF9AE}" pid="9" name="_SourceU">
    <vt:lpwstr/>
  </property>
  <property fmtid="{D5CDD505-2E9C-101B-9397-08002B2CF9AE}" pid="10" name="_SharedFileInd">
    <vt:lpwstr/>
  </property>
  <property fmtid="{D5CDD505-2E9C-101B-9397-08002B2CF9AE}" pid="11" name="Ord">
    <vt:lpwstr>213200.000000000</vt:lpwstr>
  </property>
  <property fmtid="{D5CDD505-2E9C-101B-9397-08002B2CF9AE}" pid="12" name="Ownersh">
    <vt:lpwstr>8) Sign-Off</vt:lpwstr>
  </property>
  <property fmtid="{D5CDD505-2E9C-101B-9397-08002B2CF9AE}" pid="13" name="Assigned t">
    <vt:lpwstr>15</vt:lpwstr>
  </property>
  <property fmtid="{D5CDD505-2E9C-101B-9397-08002B2CF9AE}" pid="14" name="display_urn:schemas-microsoft-com:office:office#Assigned_x0020_t">
    <vt:lpwstr>PETERS, NICHOLAS</vt:lpwstr>
  </property>
  <property fmtid="{D5CDD505-2E9C-101B-9397-08002B2CF9AE}" pid="15" name="display_urn:schemas-microsoft-com:office:office#Review">
    <vt:lpwstr>KEHOE, CLAUDETTE</vt:lpwstr>
  </property>
  <property fmtid="{D5CDD505-2E9C-101B-9397-08002B2CF9AE}" pid="16" name="Review">
    <vt:lpwstr>19</vt:lpwstr>
  </property>
  <property fmtid="{D5CDD505-2E9C-101B-9397-08002B2CF9AE}" pid="17" name="Date Due to OI (9a">
    <vt:lpwstr>2011-06-23T00:00:00Z</vt:lpwstr>
  </property>
  <property fmtid="{D5CDD505-2E9C-101B-9397-08002B2CF9AE}" pid="18" name="Date Rec">
    <vt:lpwstr>2011-06-16T00:00:00Z</vt:lpwstr>
  </property>
  <property fmtid="{D5CDD505-2E9C-101B-9397-08002B2CF9AE}" pid="19" name="Date for Sign-o">
    <vt:lpwstr>2011-06-28T00:00:00Z</vt:lpwstr>
  </property>
  <property fmtid="{D5CDD505-2E9C-101B-9397-08002B2CF9AE}" pid="20" name="File Da">
    <vt:lpwstr>2011-06-30T00:00:00Z</vt:lpwstr>
  </property>
  <property fmtid="{D5CDD505-2E9C-101B-9397-08002B2CF9AE}" pid="21" name="Confidenti">
    <vt:lpwstr>Non-Confidential</vt:lpwstr>
  </property>
  <property fmtid="{D5CDD505-2E9C-101B-9397-08002B2CF9AE}" pid="22" name="File Electronicall">
    <vt:lpwstr>1</vt:lpwstr>
  </property>
</Properties>
</file>