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210" activeTab="0"/>
  </bookViews>
  <sheets>
    <sheet name="Analysis" sheetId="1" r:id="rId1"/>
    <sheet name="Unit Cost Trends" sheetId="2" r:id="rId2"/>
    <sheet name="Unit Revenue Trends" sheetId="3" r:id="rId3"/>
  </sheets>
  <definedNames>
    <definedName name="_xlnm.Print_Area" localSheetId="0">'Analysis'!$A$1:$AD$96</definedName>
    <definedName name="_xlnm.Print_Titles" localSheetId="0">'Analysis'!$A:$B,'Analysis'!$1:$16</definedName>
  </definedNames>
  <calcPr fullCalcOnLoad="1"/>
</workbook>
</file>

<file path=xl/sharedStrings.xml><?xml version="1.0" encoding="utf-8"?>
<sst xmlns="http://schemas.openxmlformats.org/spreadsheetml/2006/main" count="70" uniqueCount="52">
  <si>
    <t>Depreciation Rate</t>
  </si>
  <si>
    <t>Tax Adj. WACC</t>
  </si>
  <si>
    <t># of Years</t>
  </si>
  <si>
    <t xml:space="preserve">  Electric Service</t>
  </si>
  <si>
    <t xml:space="preserve">  Total</t>
  </si>
  <si>
    <t>LED Streetlights</t>
  </si>
  <si>
    <t>Non-LED Streetlights</t>
  </si>
  <si>
    <t>non-LED NPV YE</t>
  </si>
  <si>
    <t>COSTS</t>
  </si>
  <si>
    <t>Line #</t>
  </si>
  <si>
    <t>Total</t>
  </si>
  <si>
    <t>LED Net Plant Value</t>
  </si>
  <si>
    <t>Calendar Year</t>
  </si>
  <si>
    <t>non-LED (YE)</t>
  </si>
  <si>
    <t>LED (YE)</t>
  </si>
  <si>
    <t>non-LED (YA)</t>
  </si>
  <si>
    <t>LED (YA)</t>
  </si>
  <si>
    <t>non-LED Depreciation</t>
  </si>
  <si>
    <t>non-LED NPV YA</t>
  </si>
  <si>
    <t>non-LED GPV (in service) YA</t>
  </si>
  <si>
    <t>Year Count</t>
  </si>
  <si>
    <t>Total Gross Plant Value (YA)</t>
  </si>
  <si>
    <t>STREETLIGHT RATE BASE</t>
  </si>
  <si>
    <t>REVENUES under CURRENT PRICING METHODOLOGY</t>
  </si>
  <si>
    <t>Total Net Plant Value (YA)</t>
  </si>
  <si>
    <t>Total Depreciation (YA)</t>
  </si>
  <si>
    <t>Assumed unit electric cost (cents/kWh)</t>
  </si>
  <si>
    <t>LED GPV - Additions YA</t>
  </si>
  <si>
    <t xml:space="preserve">  Subtotal</t>
  </si>
  <si>
    <t xml:space="preserve">  Fixture Capital Service</t>
  </si>
  <si>
    <t xml:space="preserve">    Depreciation</t>
  </si>
  <si>
    <t xml:space="preserve">    Capital &amp; Taxes</t>
  </si>
  <si>
    <t xml:space="preserve">  Fixture Maintenance Service (Non-LED)</t>
  </si>
  <si>
    <t xml:space="preserve">   Subtotal (Full Service streetlights)</t>
  </si>
  <si>
    <t>Long-term Analysis of the effects of the current ratemaking methodology of the Unmetered Class on unit costs of service</t>
  </si>
  <si>
    <t xml:space="preserve">GWh Sales </t>
  </si>
  <si>
    <t>Misc Load</t>
  </si>
  <si>
    <t>OPERATING BILLING STATISTICS</t>
  </si>
  <si>
    <t>VARIANCE BETWEEN COSTS AND REVENUES</t>
  </si>
  <si>
    <t>TRAJECTORY OF SERVICE UNIT COSTS</t>
  </si>
  <si>
    <t xml:space="preserve">NSPI-owned Streetlight Fixture Counts </t>
  </si>
  <si>
    <t>$14.8 M / 115.6 GWh = 12.803 Cents/kWh</t>
  </si>
  <si>
    <t>LED GPV YE</t>
  </si>
  <si>
    <t>LED GPV YA</t>
  </si>
  <si>
    <t>LED GPV - Net Additions YE</t>
  </si>
  <si>
    <t>LED Depreciation - YE</t>
  </si>
  <si>
    <t xml:space="preserve">LED Depreciation </t>
  </si>
  <si>
    <t xml:space="preserve">LED Accumulated Depreciation </t>
  </si>
  <si>
    <t xml:space="preserve">  Fixture Capital Service (non-LED and LED combined)</t>
  </si>
  <si>
    <t xml:space="preserve">  Electric Service (All unmetered)</t>
  </si>
  <si>
    <t>Assumed energy breakdown between NSPI-owned vs non-NSPI owned fixtures</t>
  </si>
  <si>
    <t>TRAJECTORY OF SERVICE UNIT REVENUES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</si>
</sst>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"/>
    <numFmt numFmtId="167" formatCode="0.0000"/>
    <numFmt numFmtId="168" formatCode="0.000"/>
    <numFmt numFmtId="169" formatCode="_(* #,##0.000_);_(* \(#,##0.000\);_(* &quot;-&quot;??_);_(@_)"/>
    <numFmt numFmtId="170" formatCode="_(* #,##0.0_);_(* \(#,##0.0\);_(* &quot;-&quot;?_);_(@_)"/>
    <numFmt numFmtId="171" formatCode="&quot;$&quot;#,##0.0_);\(&quot;$&quot;#,##0.0\)"/>
    <numFmt numFmtId="172" formatCode="&quot;$&quot;#,##0.0_);[Red]\(&quot;$&quot;#,##0.0\)"/>
    <numFmt numFmtId="173" formatCode="0.0%"/>
    <numFmt numFmtId="174" formatCode="0.0"/>
    <numFmt numFmtId="175" formatCode="_(* #,##0.0000_);_(* \(#,##0.0000\);_(* &quot;-&quot;??_);_(@_)"/>
    <numFmt numFmtId="176" formatCode="_(* #,##0.000_);_(* \(#,##0.000\);_(* &quot;-&quot;???_);_(@_)"/>
    <numFmt numFmtId="177" formatCode="&quot;$&quot;#,##0.000_);\(&quot;$&quot;#,##0.000\)"/>
    <numFmt numFmtId="178" formatCode="#,##0.0_);\(#,##0.0\)"/>
    <numFmt numFmtId="179" formatCode="#,##0.0_);[Red]\(#,##0.0\)"/>
    <numFmt numFmtId="180" formatCode="#,##0.000_);\(#,##0.000\)"/>
    <numFmt numFmtId="181" formatCode="#,##0.0000_);\(#,##0.0000\)"/>
    <numFmt numFmtId="182" formatCode="#,##0.00000_);\(#,##0.00000\)"/>
  </numFmts>
  <fonts count="5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.45"/>
      <color indexed="36"/>
      <name val="Arial"/>
      <family val="0"/>
    </font>
    <font>
      <u val="single"/>
      <sz val="10.45"/>
      <color indexed="12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u val="singleAccounting"/>
      <sz val="10"/>
      <name val="Arial"/>
      <family val="0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sz val="12"/>
      <color indexed="8"/>
      <name val="Arial"/>
      <family val="0"/>
    </font>
    <font>
      <b/>
      <sz val="17"/>
      <color indexed="8"/>
      <name val="Arial"/>
      <family val="0"/>
    </font>
    <font>
      <b/>
      <sz val="20.75"/>
      <color indexed="8"/>
      <name val="Arial"/>
      <family val="0"/>
    </font>
    <font>
      <sz val="11"/>
      <color indexed="8"/>
      <name val="Arial"/>
      <family val="0"/>
    </font>
    <font>
      <sz val="14.25"/>
      <color indexed="8"/>
      <name val="Arial"/>
      <family val="0"/>
    </font>
    <font>
      <sz val="9.5"/>
      <color indexed="8"/>
      <name val="Arial"/>
      <family val="0"/>
    </font>
    <font>
      <b/>
      <sz val="14.25"/>
      <color indexed="8"/>
      <name val="Arial"/>
      <family val="0"/>
    </font>
    <font>
      <b/>
      <sz val="17.25"/>
      <color indexed="8"/>
      <name val="Arial"/>
      <family val="0"/>
    </font>
    <font>
      <sz val="8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40" fontId="5" fillId="33" borderId="0">
      <alignment horizontal="right"/>
      <protection/>
    </xf>
    <xf numFmtId="0" fontId="6" fillId="33" borderId="0">
      <alignment horizontal="right"/>
      <protection/>
    </xf>
    <xf numFmtId="0" fontId="7" fillId="33" borderId="9">
      <alignment/>
      <protection/>
    </xf>
    <xf numFmtId="0" fontId="7" fillId="0" borderId="0" applyBorder="0">
      <alignment horizontal="centerContinuous"/>
      <protection/>
    </xf>
    <xf numFmtId="0" fontId="8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Alignment="1">
      <alignment/>
    </xf>
    <xf numFmtId="171" fontId="0" fillId="0" borderId="0" xfId="0" applyNumberFormat="1" applyAlignment="1">
      <alignment/>
    </xf>
    <xf numFmtId="171" fontId="10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67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0" fillId="0" borderId="0" xfId="0" applyNumberFormat="1" applyAlignment="1" quotePrefix="1">
      <alignment/>
    </xf>
    <xf numFmtId="0" fontId="0" fillId="0" borderId="0" xfId="0" applyFill="1" applyBorder="1" applyAlignment="1">
      <alignment horizontal="left"/>
    </xf>
    <xf numFmtId="165" fontId="0" fillId="0" borderId="0" xfId="42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10" fillId="0" borderId="0" xfId="42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0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164" fontId="0" fillId="0" borderId="11" xfId="42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179" fontId="0" fillId="0" borderId="0" xfId="0" applyNumberFormat="1" applyAlignment="1">
      <alignment horizontal="center"/>
    </xf>
    <xf numFmtId="179" fontId="10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171" fontId="0" fillId="0" borderId="0" xfId="0" applyNumberForma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 horizontal="center"/>
    </xf>
    <xf numFmtId="179" fontId="10" fillId="0" borderId="0" xfId="0" applyNumberFormat="1" applyFont="1" applyFill="1" applyAlignment="1">
      <alignment horizontal="center"/>
    </xf>
    <xf numFmtId="179" fontId="0" fillId="0" borderId="0" xfId="0" applyNumberFormat="1" applyFill="1" applyAlignment="1">
      <alignment/>
    </xf>
    <xf numFmtId="171" fontId="0" fillId="0" borderId="0" xfId="0" applyNumberFormat="1" applyFill="1" applyAlignment="1">
      <alignment/>
    </xf>
    <xf numFmtId="171" fontId="0" fillId="0" borderId="0" xfId="0" applyNumberFormat="1" applyFill="1" applyBorder="1" applyAlignment="1">
      <alignment horizontal="center"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 horizontal="left" wrapText="1"/>
    </xf>
    <xf numFmtId="43" fontId="0" fillId="0" borderId="0" xfId="42" applyNumberFormat="1" applyFont="1" applyAlignment="1">
      <alignment horizontal="center"/>
    </xf>
    <xf numFmtId="43" fontId="11" fillId="0" borderId="0" xfId="42" applyNumberFormat="1" applyFont="1" applyAlignment="1">
      <alignment horizontal="center"/>
    </xf>
    <xf numFmtId="43" fontId="2" fillId="0" borderId="0" xfId="42" applyNumberFormat="1" applyFont="1" applyAlignment="1">
      <alignment horizontal="center"/>
    </xf>
    <xf numFmtId="0" fontId="13" fillId="0" borderId="0" xfId="0" applyFont="1" applyAlignment="1">
      <alignment/>
    </xf>
    <xf numFmtId="37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Font="1" applyFill="1" applyAlignment="1">
      <alignment horizontal="center"/>
    </xf>
    <xf numFmtId="10" fontId="0" fillId="0" borderId="11" xfId="0" applyNumberFormat="1" applyBorder="1" applyAlignment="1">
      <alignment/>
    </xf>
    <xf numFmtId="10" fontId="0" fillId="0" borderId="11" xfId="0" applyNumberFormat="1" applyFill="1" applyBorder="1" applyAlignment="1">
      <alignment/>
    </xf>
    <xf numFmtId="171" fontId="2" fillId="0" borderId="0" xfId="0" applyNumberFormat="1" applyFont="1" applyAlignment="1">
      <alignment horizontal="center"/>
    </xf>
    <xf numFmtId="168" fontId="0" fillId="0" borderId="11" xfId="0" applyNumberFormat="1" applyBorder="1" applyAlignment="1">
      <alignment/>
    </xf>
    <xf numFmtId="0" fontId="2" fillId="0" borderId="0" xfId="0" applyFont="1" applyAlignment="1">
      <alignment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Output Amounts" xfId="59"/>
    <cellStyle name="Output Column Headings" xfId="60"/>
    <cellStyle name="Output Line Items" xfId="61"/>
    <cellStyle name="Output Report Heading" xfId="62"/>
    <cellStyle name="Output Report Title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Cost Trajectory by type of Service</a:t>
            </a:r>
          </a:p>
        </c:rich>
      </c:tx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3325"/>
          <c:w val="0.94975"/>
          <c:h val="0.7865"/>
        </c:manualLayout>
      </c:layout>
      <c:lineChart>
        <c:grouping val="standard"/>
        <c:varyColors val="0"/>
        <c:ser>
          <c:idx val="0"/>
          <c:order val="0"/>
          <c:tx>
            <c:strRef>
              <c:f>Analysis!$B$91</c:f>
              <c:strCache>
                <c:ptCount val="1"/>
                <c:pt idx="0">
                  <c:v>  Electric Service (All unmetered)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Analysis!$D$85:$AD$85</c:f>
              <c:numCache>
                <c:ptCount val="27"/>
                <c:pt idx="0">
                  <c:v>12.802768166089967</c:v>
                </c:pt>
                <c:pt idx="1">
                  <c:v>12.802768166089967</c:v>
                </c:pt>
                <c:pt idx="2">
                  <c:v>12.802768166089967</c:v>
                </c:pt>
                <c:pt idx="3">
                  <c:v>12.802768166089967</c:v>
                </c:pt>
                <c:pt idx="4">
                  <c:v>12.802768166089967</c:v>
                </c:pt>
                <c:pt idx="5">
                  <c:v>12.802768166089967</c:v>
                </c:pt>
                <c:pt idx="6">
                  <c:v>12.802768166089967</c:v>
                </c:pt>
                <c:pt idx="7">
                  <c:v>12.802768166089967</c:v>
                </c:pt>
                <c:pt idx="8">
                  <c:v>12.802768166089967</c:v>
                </c:pt>
                <c:pt idx="9">
                  <c:v>12.802768166089967</c:v>
                </c:pt>
                <c:pt idx="10">
                  <c:v>12.802768166089967</c:v>
                </c:pt>
                <c:pt idx="11">
                  <c:v>12.802768166089967</c:v>
                </c:pt>
                <c:pt idx="12">
                  <c:v>12.802768166089967</c:v>
                </c:pt>
                <c:pt idx="13">
                  <c:v>12.802768166089967</c:v>
                </c:pt>
                <c:pt idx="14">
                  <c:v>12.802768166089967</c:v>
                </c:pt>
                <c:pt idx="15">
                  <c:v>12.802768166089967</c:v>
                </c:pt>
                <c:pt idx="16">
                  <c:v>12.802768166089967</c:v>
                </c:pt>
                <c:pt idx="17">
                  <c:v>12.802768166089967</c:v>
                </c:pt>
                <c:pt idx="18">
                  <c:v>12.802768166089967</c:v>
                </c:pt>
                <c:pt idx="19">
                  <c:v>12.802768166089967</c:v>
                </c:pt>
                <c:pt idx="20">
                  <c:v>12.802768166089967</c:v>
                </c:pt>
                <c:pt idx="21">
                  <c:v>12.802768166089967</c:v>
                </c:pt>
                <c:pt idx="22">
                  <c:v>12.802768166089967</c:v>
                </c:pt>
                <c:pt idx="23">
                  <c:v>12.802768166089967</c:v>
                </c:pt>
                <c:pt idx="24">
                  <c:v>12.802768166089967</c:v>
                </c:pt>
                <c:pt idx="25">
                  <c:v>12.802768166089967</c:v>
                </c:pt>
                <c:pt idx="26">
                  <c:v>12.802768166089967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Analysis!$B$92</c:f>
              <c:strCache>
                <c:ptCount val="1"/>
                <c:pt idx="0">
                  <c:v>  Fixture Maintenance Service (Non-LED)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Analysis!$D$86:$H$86</c:f>
              <c:numCache>
                <c:ptCount val="5"/>
                <c:pt idx="0">
                  <c:v>5.843374197996892</c:v>
                </c:pt>
                <c:pt idx="1">
                  <c:v>5.8433741979968925</c:v>
                </c:pt>
                <c:pt idx="2">
                  <c:v>5.843374197996893</c:v>
                </c:pt>
                <c:pt idx="3">
                  <c:v>5.843374197996892</c:v>
                </c:pt>
                <c:pt idx="4">
                  <c:v>5.843374197996892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Analysis!$B$93</c:f>
              <c:strCache>
                <c:ptCount val="1"/>
                <c:pt idx="0">
                  <c:v>  Fixture Capital Service (non-LED and LED combined)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Analysis!$D$87:$AD$87</c:f>
              <c:numCache>
                <c:ptCount val="27"/>
                <c:pt idx="0">
                  <c:v>8.011660088691574</c:v>
                </c:pt>
                <c:pt idx="1">
                  <c:v>11.938333579599664</c:v>
                </c:pt>
                <c:pt idx="2">
                  <c:v>16.323211152471373</c:v>
                </c:pt>
                <c:pt idx="3">
                  <c:v>23.055632433695035</c:v>
                </c:pt>
                <c:pt idx="4">
                  <c:v>34.95836703952432</c:v>
                </c:pt>
                <c:pt idx="5">
                  <c:v>43.288542786073755</c:v>
                </c:pt>
                <c:pt idx="6">
                  <c:v>41.5658301626233</c:v>
                </c:pt>
                <c:pt idx="7">
                  <c:v>39.84311753917284</c:v>
                </c:pt>
                <c:pt idx="8">
                  <c:v>38.120404915722375</c:v>
                </c:pt>
                <c:pt idx="9">
                  <c:v>36.39769229227191</c:v>
                </c:pt>
                <c:pt idx="10">
                  <c:v>34.67497966882145</c:v>
                </c:pt>
                <c:pt idx="11">
                  <c:v>32.952267045370995</c:v>
                </c:pt>
                <c:pt idx="12">
                  <c:v>31.229554421920536</c:v>
                </c:pt>
                <c:pt idx="13">
                  <c:v>29.506841798470074</c:v>
                </c:pt>
                <c:pt idx="14">
                  <c:v>27.78412917501962</c:v>
                </c:pt>
                <c:pt idx="15">
                  <c:v>26.06141655156915</c:v>
                </c:pt>
                <c:pt idx="16">
                  <c:v>24.338703928118694</c:v>
                </c:pt>
                <c:pt idx="17">
                  <c:v>22.61599130466823</c:v>
                </c:pt>
                <c:pt idx="18">
                  <c:v>20.89327868121777</c:v>
                </c:pt>
                <c:pt idx="19">
                  <c:v>19.17056605776731</c:v>
                </c:pt>
                <c:pt idx="20">
                  <c:v>20.89327868121777</c:v>
                </c:pt>
                <c:pt idx="21">
                  <c:v>26.06141655156915</c:v>
                </c:pt>
                <c:pt idx="22">
                  <c:v>31.229554421920536</c:v>
                </c:pt>
                <c:pt idx="23">
                  <c:v>36.39769229227191</c:v>
                </c:pt>
                <c:pt idx="24">
                  <c:v>41.5658301626233</c:v>
                </c:pt>
                <c:pt idx="25">
                  <c:v>43.288542786073755</c:v>
                </c:pt>
                <c:pt idx="26">
                  <c:v>41.5658301626233</c:v>
                </c:pt>
              </c:numCache>
            </c:numRef>
          </c:val>
          <c:smooth val="0"/>
        </c:ser>
        <c:marker val="1"/>
        <c:axId val="42669215"/>
        <c:axId val="48478616"/>
      </c:lineChart>
      <c:catAx>
        <c:axId val="42669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78616"/>
        <c:crossesAt val="-10"/>
        <c:auto val="1"/>
        <c:lblOffset val="100"/>
        <c:tickLblSkip val="1"/>
        <c:noMultiLvlLbl val="0"/>
      </c:catAx>
      <c:valAx>
        <c:axId val="484786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>
            <c:manualLayout>
              <c:xMode val="factor"/>
              <c:yMode val="factor"/>
              <c:x val="0.068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825"/>
          <c:y val="0.917"/>
          <c:w val="0.94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Unit Revenue Trajectory by type of Service</a:t>
            </a:r>
          </a:p>
        </c:rich>
      </c:tx>
      <c:layout>
        <c:manualLayout>
          <c:xMode val="factor"/>
          <c:yMode val="factor"/>
          <c:x val="-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025"/>
          <c:w val="0.93975"/>
          <c:h val="0.808"/>
        </c:manualLayout>
      </c:layout>
      <c:lineChart>
        <c:grouping val="standard"/>
        <c:varyColors val="0"/>
        <c:ser>
          <c:idx val="0"/>
          <c:order val="0"/>
          <c:tx>
            <c:strRef>
              <c:f>Analysis!$B$91</c:f>
              <c:strCache>
                <c:ptCount val="1"/>
                <c:pt idx="0">
                  <c:v>  Electric Service (All unmetered)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Analysis!$D$91:$AD$91</c:f>
              <c:numCache>
                <c:ptCount val="27"/>
                <c:pt idx="0">
                  <c:v>10.172663815100336</c:v>
                </c:pt>
                <c:pt idx="1">
                  <c:v>10.17314087981673</c:v>
                </c:pt>
                <c:pt idx="2">
                  <c:v>10.63136019799438</c:v>
                </c:pt>
                <c:pt idx="3">
                  <c:v>11.015832912117899</c:v>
                </c:pt>
                <c:pt idx="4">
                  <c:v>10.648018640971282</c:v>
                </c:pt>
                <c:pt idx="5">
                  <c:v>9.652206698333513</c:v>
                </c:pt>
                <c:pt idx="6">
                  <c:v>8.752046278974527</c:v>
                </c:pt>
                <c:pt idx="7">
                  <c:v>7.851885859615542</c:v>
                </c:pt>
                <c:pt idx="8">
                  <c:v>6.951725440256555</c:v>
                </c:pt>
                <c:pt idx="9">
                  <c:v>6.051565020897564</c:v>
                </c:pt>
                <c:pt idx="10">
                  <c:v>5.1514046015385775</c:v>
                </c:pt>
                <c:pt idx="11">
                  <c:v>4.251244182179591</c:v>
                </c:pt>
                <c:pt idx="12">
                  <c:v>3.351083762820606</c:v>
                </c:pt>
                <c:pt idx="13">
                  <c:v>2.4509233434616196</c:v>
                </c:pt>
                <c:pt idx="14">
                  <c:v>1.5507629241026335</c:v>
                </c:pt>
                <c:pt idx="15">
                  <c:v>0.6506025047436473</c:v>
                </c:pt>
                <c:pt idx="16">
                  <c:v>-0.24955791461534418</c:v>
                </c:pt>
                <c:pt idx="17">
                  <c:v>-1.1497183339743302</c:v>
                </c:pt>
                <c:pt idx="18">
                  <c:v>-2.0498787533333163</c:v>
                </c:pt>
                <c:pt idx="19">
                  <c:v>-2.950039172692302</c:v>
                </c:pt>
                <c:pt idx="20">
                  <c:v>-2.0498787533333163</c:v>
                </c:pt>
                <c:pt idx="21">
                  <c:v>0.6506025047436473</c:v>
                </c:pt>
                <c:pt idx="22">
                  <c:v>3.351083762820606</c:v>
                </c:pt>
                <c:pt idx="23">
                  <c:v>6.051565020897564</c:v>
                </c:pt>
                <c:pt idx="24">
                  <c:v>8.752046278974527</c:v>
                </c:pt>
                <c:pt idx="25">
                  <c:v>9.652206698333513</c:v>
                </c:pt>
                <c:pt idx="26">
                  <c:v>8.752046278974527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Analysis!$B$92</c:f>
              <c:strCache>
                <c:ptCount val="1"/>
                <c:pt idx="0">
                  <c:v>  Fixture Maintenance Service (Non-LED)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Analysis!$D$92:$AD$92</c:f>
              <c:numCache>
                <c:ptCount val="27"/>
                <c:pt idx="0">
                  <c:v>5.843374197996892</c:v>
                </c:pt>
                <c:pt idx="1">
                  <c:v>5.8433741979968925</c:v>
                </c:pt>
                <c:pt idx="2">
                  <c:v>5.843374197996893</c:v>
                </c:pt>
                <c:pt idx="3">
                  <c:v>5.843374197996892</c:v>
                </c:pt>
                <c:pt idx="4">
                  <c:v>5.843374197996892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Analysis!$B$93</c:f>
              <c:strCache>
                <c:ptCount val="1"/>
                <c:pt idx="0">
                  <c:v>  Fixture Capital Service (non-LED and LED combined)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Analysis!$D$16:$AD$16</c:f>
              <c:numCache>
                <c:ptCount val="2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  <c:pt idx="11">
                  <c:v>2023</c:v>
                </c:pt>
                <c:pt idx="12">
                  <c:v>2024</c:v>
                </c:pt>
                <c:pt idx="13">
                  <c:v>2025</c:v>
                </c:pt>
                <c:pt idx="14">
                  <c:v>2026</c:v>
                </c:pt>
                <c:pt idx="15">
                  <c:v>2027</c:v>
                </c:pt>
                <c:pt idx="16">
                  <c:v>2028</c:v>
                </c:pt>
                <c:pt idx="17">
                  <c:v>2029</c:v>
                </c:pt>
                <c:pt idx="18">
                  <c:v>2030</c:v>
                </c:pt>
                <c:pt idx="19">
                  <c:v>2031</c:v>
                </c:pt>
                <c:pt idx="20">
                  <c:v>2032</c:v>
                </c:pt>
                <c:pt idx="21">
                  <c:v>2033</c:v>
                </c:pt>
                <c:pt idx="22">
                  <c:v>2034</c:v>
                </c:pt>
                <c:pt idx="23">
                  <c:v>2035</c:v>
                </c:pt>
                <c:pt idx="24">
                  <c:v>2036</c:v>
                </c:pt>
                <c:pt idx="25">
                  <c:v>2037</c:v>
                </c:pt>
                <c:pt idx="26">
                  <c:v>2038</c:v>
                </c:pt>
              </c:numCache>
            </c:numRef>
          </c:cat>
          <c:val>
            <c:numRef>
              <c:f>Analysis!$D$93:$AD$93</c:f>
              <c:numCache>
                <c:ptCount val="27"/>
                <c:pt idx="0">
                  <c:v>11.847860276735128</c:v>
                </c:pt>
                <c:pt idx="1">
                  <c:v>15.899612726377043</c:v>
                </c:pt>
                <c:pt idx="2">
                  <c:v>19.737818303116523</c:v>
                </c:pt>
                <c:pt idx="3">
                  <c:v>26.03316121920033</c:v>
                </c:pt>
                <c:pt idx="4">
                  <c:v>38.85740084942132</c:v>
                </c:pt>
                <c:pt idx="5">
                  <c:v>49.318036968150366</c:v>
                </c:pt>
                <c:pt idx="6">
                  <c:v>49.318036968150366</c:v>
                </c:pt>
                <c:pt idx="7">
                  <c:v>49.318036968150366</c:v>
                </c:pt>
                <c:pt idx="8">
                  <c:v>49.318036968150366</c:v>
                </c:pt>
                <c:pt idx="9">
                  <c:v>49.318036968150366</c:v>
                </c:pt>
                <c:pt idx="10">
                  <c:v>49.318036968150366</c:v>
                </c:pt>
                <c:pt idx="11">
                  <c:v>49.318036968150366</c:v>
                </c:pt>
                <c:pt idx="12">
                  <c:v>49.318036968150366</c:v>
                </c:pt>
                <c:pt idx="13">
                  <c:v>49.318036968150366</c:v>
                </c:pt>
                <c:pt idx="14">
                  <c:v>49.318036968150366</c:v>
                </c:pt>
                <c:pt idx="15">
                  <c:v>49.318036968150366</c:v>
                </c:pt>
                <c:pt idx="16">
                  <c:v>49.318036968150366</c:v>
                </c:pt>
                <c:pt idx="17">
                  <c:v>49.318036968150366</c:v>
                </c:pt>
                <c:pt idx="18">
                  <c:v>49.318036968150366</c:v>
                </c:pt>
                <c:pt idx="19">
                  <c:v>49.318036968150366</c:v>
                </c:pt>
                <c:pt idx="20">
                  <c:v>49.318036968150366</c:v>
                </c:pt>
                <c:pt idx="21">
                  <c:v>49.318036968150366</c:v>
                </c:pt>
                <c:pt idx="22">
                  <c:v>49.318036968150366</c:v>
                </c:pt>
                <c:pt idx="23">
                  <c:v>49.318036968150366</c:v>
                </c:pt>
                <c:pt idx="24">
                  <c:v>49.318036968150366</c:v>
                </c:pt>
                <c:pt idx="25">
                  <c:v>49.318036968150366</c:v>
                </c:pt>
                <c:pt idx="26">
                  <c:v>49.318036968150366</c:v>
                </c:pt>
              </c:numCache>
            </c:numRef>
          </c:val>
          <c:smooth val="0"/>
        </c:ser>
        <c:marker val="1"/>
        <c:axId val="33654361"/>
        <c:axId val="34453794"/>
      </c:lineChart>
      <c:catAx>
        <c:axId val="33654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453794"/>
        <c:crossesAt val="-10"/>
        <c:auto val="1"/>
        <c:lblOffset val="100"/>
        <c:tickLblSkip val="1"/>
        <c:noMultiLvlLbl val="0"/>
      </c:catAx>
      <c:valAx>
        <c:axId val="34453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Cents per kWh</a:t>
                </a:r>
              </a:p>
            </c:rich>
          </c:tx>
          <c:layout>
            <c:manualLayout>
              <c:xMode val="factor"/>
              <c:yMode val="factor"/>
              <c:x val="0.053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654361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"/>
          <c:y val="0.94425"/>
          <c:w val="0.95"/>
          <c:h val="0.03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headerFooter>
    <oddHeader>&amp;R2012 GRA Multeese IR-6 Attachment 1 Page &amp;P of &amp;N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0"/>
  </sheetViews>
  <pageMargins left="0.75" right="0.75" top="1" bottom="1" header="0.5" footer="0.5"/>
  <pageSetup horizontalDpi="600" verticalDpi="600" orientation="landscape"/>
  <headerFooter>
    <oddHeader>&amp;R2012 GRA Multeese IR-6 Attachment 1 Page &amp;P of &amp;N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7"/>
  <sheetViews>
    <sheetView tabSelected="1" zoomScalePageLayoutView="0" workbookViewId="0" topLeftCell="A1">
      <pane xSplit="2" ySplit="16" topLeftCell="C17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6.8515625" style="0" customWidth="1"/>
    <col min="2" max="2" width="45.421875" style="0" bestFit="1" customWidth="1"/>
    <col min="3" max="8" width="8.7109375" style="0" bestFit="1" customWidth="1"/>
    <col min="9" max="9" width="8.7109375" style="40" bestFit="1" customWidth="1"/>
    <col min="10" max="23" width="8.7109375" style="0" bestFit="1" customWidth="1"/>
    <col min="31" max="33" width="6.57421875" style="0" bestFit="1" customWidth="1"/>
  </cols>
  <sheetData>
    <row r="1" ht="12.75">
      <c r="A1" s="1"/>
    </row>
    <row r="2" ht="12.75">
      <c r="A2" s="1"/>
    </row>
    <row r="3" spans="1:3" ht="18">
      <c r="A3" s="1"/>
      <c r="C3" s="58" t="s">
        <v>34</v>
      </c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3.5" thickBot="1">
      <c r="A8" s="1" t="s">
        <v>9</v>
      </c>
    </row>
    <row r="9" spans="1:6" ht="13.5" thickBot="1">
      <c r="A9" s="14">
        <v>-1</v>
      </c>
      <c r="B9" s="1" t="s">
        <v>26</v>
      </c>
      <c r="D9" s="66">
        <f>14.8/115.6*100</f>
        <v>12.802768166089967</v>
      </c>
      <c r="F9" t="s">
        <v>41</v>
      </c>
    </row>
    <row r="10" spans="1:4" ht="13.5" thickBot="1">
      <c r="A10" s="14">
        <f>A9-1</f>
        <v>-2</v>
      </c>
      <c r="B10" s="1" t="s">
        <v>0</v>
      </c>
      <c r="D10" s="63">
        <v>0.05</v>
      </c>
    </row>
    <row r="11" spans="1:4" ht="13.5" thickBot="1">
      <c r="A11" s="14">
        <f>A10-1</f>
        <v>-3</v>
      </c>
      <c r="B11" s="1" t="s">
        <v>2</v>
      </c>
      <c r="D11" s="30">
        <f>1/D10</f>
        <v>20</v>
      </c>
    </row>
    <row r="12" spans="1:4" ht="13.5" thickBot="1">
      <c r="A12" s="14">
        <f>A11-1</f>
        <v>-4</v>
      </c>
      <c r="B12" s="1" t="s">
        <v>1</v>
      </c>
      <c r="D12" s="64">
        <v>0.1159</v>
      </c>
    </row>
    <row r="13" spans="1:4" ht="26.25" thickBot="1">
      <c r="A13" s="14">
        <f>A12-1</f>
        <v>-5</v>
      </c>
      <c r="B13" s="67" t="s">
        <v>50</v>
      </c>
      <c r="D13" s="64">
        <v>0.89</v>
      </c>
    </row>
    <row r="14" spans="1:2" ht="4.5" customHeight="1">
      <c r="A14" s="14"/>
      <c r="B14" s="1"/>
    </row>
    <row r="15" spans="1:30" s="12" customFormat="1" ht="12.75">
      <c r="A15" s="14">
        <f>A13-1</f>
        <v>-6</v>
      </c>
      <c r="B15" s="22" t="s">
        <v>20</v>
      </c>
      <c r="D15" s="12">
        <v>1</v>
      </c>
      <c r="E15" s="12">
        <f>D15+1</f>
        <v>2</v>
      </c>
      <c r="F15" s="12">
        <f aca="true" t="shared" si="0" ref="F15:W15">E15+1</f>
        <v>3</v>
      </c>
      <c r="G15" s="12">
        <f t="shared" si="0"/>
        <v>4</v>
      </c>
      <c r="H15" s="12">
        <f t="shared" si="0"/>
        <v>5</v>
      </c>
      <c r="I15" s="41">
        <f t="shared" si="0"/>
        <v>6</v>
      </c>
      <c r="J15" s="12">
        <f t="shared" si="0"/>
        <v>7</v>
      </c>
      <c r="K15" s="12">
        <f t="shared" si="0"/>
        <v>8</v>
      </c>
      <c r="L15" s="12">
        <f t="shared" si="0"/>
        <v>9</v>
      </c>
      <c r="M15" s="12">
        <f t="shared" si="0"/>
        <v>10</v>
      </c>
      <c r="N15" s="12">
        <f t="shared" si="0"/>
        <v>11</v>
      </c>
      <c r="O15" s="12">
        <f t="shared" si="0"/>
        <v>12</v>
      </c>
      <c r="P15" s="12">
        <f>O15+1</f>
        <v>13</v>
      </c>
      <c r="Q15" s="12">
        <f t="shared" si="0"/>
        <v>14</v>
      </c>
      <c r="R15" s="12">
        <f t="shared" si="0"/>
        <v>15</v>
      </c>
      <c r="S15" s="12">
        <f t="shared" si="0"/>
        <v>16</v>
      </c>
      <c r="T15" s="12">
        <f t="shared" si="0"/>
        <v>17</v>
      </c>
      <c r="U15" s="12">
        <f>T15+1</f>
        <v>18</v>
      </c>
      <c r="V15" s="12">
        <f t="shared" si="0"/>
        <v>19</v>
      </c>
      <c r="W15" s="12">
        <f t="shared" si="0"/>
        <v>20</v>
      </c>
      <c r="X15" s="12">
        <f aca="true" t="shared" si="1" ref="X15:Z16">W15+1</f>
        <v>21</v>
      </c>
      <c r="Y15" s="12">
        <f t="shared" si="1"/>
        <v>22</v>
      </c>
      <c r="Z15" s="12">
        <f t="shared" si="1"/>
        <v>23</v>
      </c>
      <c r="AA15" s="12">
        <f aca="true" t="shared" si="2" ref="AA15:AD16">Z15+1</f>
        <v>24</v>
      </c>
      <c r="AB15" s="12">
        <f t="shared" si="2"/>
        <v>25</v>
      </c>
      <c r="AC15" s="12">
        <f t="shared" si="2"/>
        <v>26</v>
      </c>
      <c r="AD15" s="12">
        <f t="shared" si="2"/>
        <v>27</v>
      </c>
    </row>
    <row r="16" spans="1:30" s="13" customFormat="1" ht="12.75">
      <c r="A16" s="14">
        <f aca="true" t="shared" si="3" ref="A16:A73">A15-1</f>
        <v>-7</v>
      </c>
      <c r="B16" s="23" t="s">
        <v>12</v>
      </c>
      <c r="C16" s="31">
        <v>2011</v>
      </c>
      <c r="D16" s="31">
        <v>2012</v>
      </c>
      <c r="E16" s="31">
        <f>D16+1</f>
        <v>2013</v>
      </c>
      <c r="F16" s="31">
        <f aca="true" t="shared" si="4" ref="F16:W16">E16+1</f>
        <v>2014</v>
      </c>
      <c r="G16" s="31">
        <f t="shared" si="4"/>
        <v>2015</v>
      </c>
      <c r="H16" s="31">
        <f t="shared" si="4"/>
        <v>2016</v>
      </c>
      <c r="I16" s="42">
        <f t="shared" si="4"/>
        <v>2017</v>
      </c>
      <c r="J16" s="31">
        <f t="shared" si="4"/>
        <v>2018</v>
      </c>
      <c r="K16" s="31">
        <f t="shared" si="4"/>
        <v>2019</v>
      </c>
      <c r="L16" s="31">
        <f t="shared" si="4"/>
        <v>2020</v>
      </c>
      <c r="M16" s="31">
        <f t="shared" si="4"/>
        <v>2021</v>
      </c>
      <c r="N16" s="31">
        <f t="shared" si="4"/>
        <v>2022</v>
      </c>
      <c r="O16" s="31">
        <f t="shared" si="4"/>
        <v>2023</v>
      </c>
      <c r="P16" s="31">
        <f t="shared" si="4"/>
        <v>2024</v>
      </c>
      <c r="Q16" s="31">
        <f t="shared" si="4"/>
        <v>2025</v>
      </c>
      <c r="R16" s="31">
        <f t="shared" si="4"/>
        <v>2026</v>
      </c>
      <c r="S16" s="31">
        <f t="shared" si="4"/>
        <v>2027</v>
      </c>
      <c r="T16" s="31">
        <f t="shared" si="4"/>
        <v>2028</v>
      </c>
      <c r="U16" s="31">
        <f t="shared" si="4"/>
        <v>2029</v>
      </c>
      <c r="V16" s="31">
        <f t="shared" si="4"/>
        <v>2030</v>
      </c>
      <c r="W16" s="31">
        <f t="shared" si="4"/>
        <v>2031</v>
      </c>
      <c r="X16" s="31">
        <f t="shared" si="1"/>
        <v>2032</v>
      </c>
      <c r="Y16" s="31">
        <f t="shared" si="1"/>
        <v>2033</v>
      </c>
      <c r="Z16" s="31">
        <f t="shared" si="1"/>
        <v>2034</v>
      </c>
      <c r="AA16" s="31">
        <f t="shared" si="2"/>
        <v>2035</v>
      </c>
      <c r="AB16" s="31">
        <f t="shared" si="2"/>
        <v>2036</v>
      </c>
      <c r="AC16" s="31">
        <f t="shared" si="2"/>
        <v>2037</v>
      </c>
      <c r="AD16" s="31">
        <f t="shared" si="2"/>
        <v>2038</v>
      </c>
    </row>
    <row r="17" spans="1:30" s="13" customFormat="1" ht="12.75">
      <c r="A17" s="14"/>
      <c r="B17" s="23"/>
      <c r="C17" s="31"/>
      <c r="D17" s="31"/>
      <c r="E17" s="31"/>
      <c r="F17" s="31"/>
      <c r="G17" s="31"/>
      <c r="H17" s="31"/>
      <c r="I17" s="42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9" s="2" customFormat="1" ht="12.75">
      <c r="A18" s="14">
        <f>A16-1</f>
        <v>-8</v>
      </c>
      <c r="B18" s="24" t="s">
        <v>37</v>
      </c>
      <c r="C18" s="53"/>
      <c r="D18" s="53"/>
      <c r="E18" s="53"/>
      <c r="F18" s="53"/>
      <c r="G18" s="53"/>
      <c r="H18" s="53"/>
      <c r="I18" s="43"/>
    </row>
    <row r="19" spans="1:9" s="2" customFormat="1" ht="5.25" customHeight="1">
      <c r="A19" s="14"/>
      <c r="B19" s="24"/>
      <c r="C19" s="53"/>
      <c r="D19" s="53"/>
      <c r="E19" s="53"/>
      <c r="F19" s="53"/>
      <c r="G19" s="53"/>
      <c r="H19" s="53"/>
      <c r="I19" s="43"/>
    </row>
    <row r="20" spans="1:9" s="2" customFormat="1" ht="12.75">
      <c r="A20" s="14">
        <f>A18-1</f>
        <v>-9</v>
      </c>
      <c r="B20" s="25" t="s">
        <v>40</v>
      </c>
      <c r="I20" s="43"/>
    </row>
    <row r="21" spans="1:9" s="2" customFormat="1" ht="5.25" customHeight="1">
      <c r="A21" s="14"/>
      <c r="B21" s="25"/>
      <c r="I21" s="43"/>
    </row>
    <row r="22" spans="1:9" s="2" customFormat="1" ht="12.75">
      <c r="A22" s="14">
        <f>A20-1</f>
        <v>-10</v>
      </c>
      <c r="B22" s="7" t="s">
        <v>13</v>
      </c>
      <c r="C22" s="16">
        <v>121632</v>
      </c>
      <c r="D22" s="16">
        <v>98513.290941662</v>
      </c>
      <c r="E22" s="16">
        <v>73884.9682062465</v>
      </c>
      <c r="F22" s="16">
        <v>49256.645470831005</v>
      </c>
      <c r="G22" s="16">
        <v>24628.322735415506</v>
      </c>
      <c r="H22" s="16">
        <v>0</v>
      </c>
      <c r="I22" s="43"/>
    </row>
    <row r="23" spans="1:30" s="2" customFormat="1" ht="15">
      <c r="A23" s="14">
        <f t="shared" si="3"/>
        <v>-11</v>
      </c>
      <c r="B23" s="7" t="s">
        <v>14</v>
      </c>
      <c r="C23" s="20">
        <v>0</v>
      </c>
      <c r="D23" s="18">
        <v>23118.70869447934</v>
      </c>
      <c r="E23" s="18">
        <f>D23+$D$22/4</f>
        <v>47747.031429894836</v>
      </c>
      <c r="F23" s="18">
        <f>E23+$D$22/4</f>
        <v>72375.35416531033</v>
      </c>
      <c r="G23" s="18">
        <f>F23+$D$22/4</f>
        <v>97003.67690072583</v>
      </c>
      <c r="H23" s="18">
        <f>G23+$D$22/4</f>
        <v>121631.99963614132</v>
      </c>
      <c r="I23" s="44">
        <f>+$H$23</f>
        <v>121631.99963614132</v>
      </c>
      <c r="J23" s="19">
        <f aca="true" t="shared" si="5" ref="J23:AD23">+$H$23</f>
        <v>121631.99963614132</v>
      </c>
      <c r="K23" s="19">
        <f t="shared" si="5"/>
        <v>121631.99963614132</v>
      </c>
      <c r="L23" s="19">
        <f t="shared" si="5"/>
        <v>121631.99963614132</v>
      </c>
      <c r="M23" s="19">
        <f t="shared" si="5"/>
        <v>121631.99963614132</v>
      </c>
      <c r="N23" s="19">
        <f t="shared" si="5"/>
        <v>121631.99963614132</v>
      </c>
      <c r="O23" s="19">
        <f t="shared" si="5"/>
        <v>121631.99963614132</v>
      </c>
      <c r="P23" s="19">
        <f t="shared" si="5"/>
        <v>121631.99963614132</v>
      </c>
      <c r="Q23" s="19">
        <f t="shared" si="5"/>
        <v>121631.99963614132</v>
      </c>
      <c r="R23" s="19">
        <f t="shared" si="5"/>
        <v>121631.99963614132</v>
      </c>
      <c r="S23" s="19">
        <f t="shared" si="5"/>
        <v>121631.99963614132</v>
      </c>
      <c r="T23" s="19">
        <f t="shared" si="5"/>
        <v>121631.99963614132</v>
      </c>
      <c r="U23" s="19">
        <f t="shared" si="5"/>
        <v>121631.99963614132</v>
      </c>
      <c r="V23" s="19">
        <f t="shared" si="5"/>
        <v>121631.99963614132</v>
      </c>
      <c r="W23" s="19">
        <f t="shared" si="5"/>
        <v>121631.99963614132</v>
      </c>
      <c r="X23" s="19">
        <f t="shared" si="5"/>
        <v>121631.99963614132</v>
      </c>
      <c r="Y23" s="19">
        <f t="shared" si="5"/>
        <v>121631.99963614132</v>
      </c>
      <c r="Z23" s="19">
        <f t="shared" si="5"/>
        <v>121631.99963614132</v>
      </c>
      <c r="AA23" s="19">
        <f t="shared" si="5"/>
        <v>121631.99963614132</v>
      </c>
      <c r="AB23" s="19">
        <f t="shared" si="5"/>
        <v>121631.99963614132</v>
      </c>
      <c r="AC23" s="19">
        <f t="shared" si="5"/>
        <v>121631.99963614132</v>
      </c>
      <c r="AD23" s="19">
        <f t="shared" si="5"/>
        <v>121631.99963614132</v>
      </c>
    </row>
    <row r="24" spans="1:30" s="2" customFormat="1" ht="12.75">
      <c r="A24" s="14">
        <f t="shared" si="3"/>
        <v>-12</v>
      </c>
      <c r="B24" s="23" t="s">
        <v>10</v>
      </c>
      <c r="C24" s="26">
        <f>SUM(C22:C23)</f>
        <v>121632</v>
      </c>
      <c r="D24" s="26">
        <f aca="true" t="shared" si="6" ref="D24:W24">+D22+D23</f>
        <v>121631.99963614134</v>
      </c>
      <c r="E24" s="26">
        <f t="shared" si="6"/>
        <v>121631.99963614134</v>
      </c>
      <c r="F24" s="26">
        <f t="shared" si="6"/>
        <v>121631.99963614134</v>
      </c>
      <c r="G24" s="26">
        <f t="shared" si="6"/>
        <v>121631.99963614134</v>
      </c>
      <c r="H24" s="26">
        <f t="shared" si="6"/>
        <v>121631.99963614132</v>
      </c>
      <c r="I24" s="45">
        <f t="shared" si="6"/>
        <v>121631.99963614132</v>
      </c>
      <c r="J24" s="26">
        <f t="shared" si="6"/>
        <v>121631.99963614132</v>
      </c>
      <c r="K24" s="26">
        <f t="shared" si="6"/>
        <v>121631.99963614132</v>
      </c>
      <c r="L24" s="26">
        <f t="shared" si="6"/>
        <v>121631.99963614132</v>
      </c>
      <c r="M24" s="26">
        <f t="shared" si="6"/>
        <v>121631.99963614132</v>
      </c>
      <c r="N24" s="26">
        <f t="shared" si="6"/>
        <v>121631.99963614132</v>
      </c>
      <c r="O24" s="26">
        <f t="shared" si="6"/>
        <v>121631.99963614132</v>
      </c>
      <c r="P24" s="26">
        <f t="shared" si="6"/>
        <v>121631.99963614132</v>
      </c>
      <c r="Q24" s="26">
        <f t="shared" si="6"/>
        <v>121631.99963614132</v>
      </c>
      <c r="R24" s="26">
        <f t="shared" si="6"/>
        <v>121631.99963614132</v>
      </c>
      <c r="S24" s="26">
        <f t="shared" si="6"/>
        <v>121631.99963614132</v>
      </c>
      <c r="T24" s="26">
        <f t="shared" si="6"/>
        <v>121631.99963614132</v>
      </c>
      <c r="U24" s="26">
        <f t="shared" si="6"/>
        <v>121631.99963614132</v>
      </c>
      <c r="V24" s="26">
        <f t="shared" si="6"/>
        <v>121631.99963614132</v>
      </c>
      <c r="W24" s="26">
        <f t="shared" si="6"/>
        <v>121631.99963614132</v>
      </c>
      <c r="X24" s="26">
        <f aca="true" t="shared" si="7" ref="X24:AD24">+X22+X23</f>
        <v>121631.99963614132</v>
      </c>
      <c r="Y24" s="26">
        <f t="shared" si="7"/>
        <v>121631.99963614132</v>
      </c>
      <c r="Z24" s="26">
        <f t="shared" si="7"/>
        <v>121631.99963614132</v>
      </c>
      <c r="AA24" s="26">
        <f t="shared" si="7"/>
        <v>121631.99963614132</v>
      </c>
      <c r="AB24" s="26">
        <f t="shared" si="7"/>
        <v>121631.99963614132</v>
      </c>
      <c r="AC24" s="26">
        <f t="shared" si="7"/>
        <v>121631.99963614132</v>
      </c>
      <c r="AD24" s="26">
        <f t="shared" si="7"/>
        <v>121631.99963614132</v>
      </c>
    </row>
    <row r="25" spans="1:30" s="2" customFormat="1" ht="4.5" customHeight="1">
      <c r="A25" s="14"/>
      <c r="B25" s="7"/>
      <c r="D25" s="17"/>
      <c r="E25" s="17"/>
      <c r="F25" s="17"/>
      <c r="G25" s="17"/>
      <c r="H25" s="17"/>
      <c r="I25" s="46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s="2" customFormat="1" ht="12.75">
      <c r="A26" s="14">
        <f>A24+1</f>
        <v>-11</v>
      </c>
      <c r="B26" s="7" t="s">
        <v>15</v>
      </c>
      <c r="C26" s="17">
        <f>+C22</f>
        <v>121632</v>
      </c>
      <c r="D26" s="17">
        <f>(C22+D22)/2</f>
        <v>110072.64547083099</v>
      </c>
      <c r="E26" s="17">
        <f aca="true" t="shared" si="8" ref="E26:W26">(D22+E22)/2</f>
        <v>86199.12957395424</v>
      </c>
      <c r="F26" s="17">
        <f t="shared" si="8"/>
        <v>61570.80683853875</v>
      </c>
      <c r="G26" s="17">
        <f t="shared" si="8"/>
        <v>36942.48410312326</v>
      </c>
      <c r="H26" s="17">
        <f t="shared" si="8"/>
        <v>12314.161367707753</v>
      </c>
      <c r="I26" s="46">
        <f t="shared" si="8"/>
        <v>0</v>
      </c>
      <c r="J26" s="17">
        <f t="shared" si="8"/>
        <v>0</v>
      </c>
      <c r="K26" s="17">
        <f t="shared" si="8"/>
        <v>0</v>
      </c>
      <c r="L26" s="17">
        <f t="shared" si="8"/>
        <v>0</v>
      </c>
      <c r="M26" s="17">
        <f t="shared" si="8"/>
        <v>0</v>
      </c>
      <c r="N26" s="17">
        <f t="shared" si="8"/>
        <v>0</v>
      </c>
      <c r="O26" s="17">
        <f t="shared" si="8"/>
        <v>0</v>
      </c>
      <c r="P26" s="17">
        <f t="shared" si="8"/>
        <v>0</v>
      </c>
      <c r="Q26" s="17">
        <f t="shared" si="8"/>
        <v>0</v>
      </c>
      <c r="R26" s="17">
        <f t="shared" si="8"/>
        <v>0</v>
      </c>
      <c r="S26" s="17">
        <f t="shared" si="8"/>
        <v>0</v>
      </c>
      <c r="T26" s="17">
        <f t="shared" si="8"/>
        <v>0</v>
      </c>
      <c r="U26" s="17">
        <f t="shared" si="8"/>
        <v>0</v>
      </c>
      <c r="V26" s="17">
        <f t="shared" si="8"/>
        <v>0</v>
      </c>
      <c r="W26" s="17">
        <f t="shared" si="8"/>
        <v>0</v>
      </c>
      <c r="X26" s="17">
        <f aca="true" t="shared" si="9" ref="X26:AA27">(W22+X22)/2</f>
        <v>0</v>
      </c>
      <c r="Y26" s="17">
        <f t="shared" si="9"/>
        <v>0</v>
      </c>
      <c r="Z26" s="17">
        <f t="shared" si="9"/>
        <v>0</v>
      </c>
      <c r="AA26" s="17">
        <f t="shared" si="9"/>
        <v>0</v>
      </c>
      <c r="AB26" s="17">
        <f aca="true" t="shared" si="10" ref="AB26:AD27">(AA22+AB22)/2</f>
        <v>0</v>
      </c>
      <c r="AC26" s="17">
        <f t="shared" si="10"/>
        <v>0</v>
      </c>
      <c r="AD26" s="17">
        <f t="shared" si="10"/>
        <v>0</v>
      </c>
    </row>
    <row r="27" spans="1:30" s="2" customFormat="1" ht="15">
      <c r="A27" s="14">
        <f t="shared" si="3"/>
        <v>-12</v>
      </c>
      <c r="B27" s="7" t="s">
        <v>16</v>
      </c>
      <c r="C27" s="20">
        <f>+C23</f>
        <v>0</v>
      </c>
      <c r="D27" s="20">
        <f>(C23+D23)/2</f>
        <v>11559.35434723967</v>
      </c>
      <c r="E27" s="20">
        <f aca="true" t="shared" si="11" ref="E27:W27">(D23+E23)/2</f>
        <v>35432.87006218709</v>
      </c>
      <c r="F27" s="20">
        <f t="shared" si="11"/>
        <v>60061.19279760258</v>
      </c>
      <c r="G27" s="20">
        <f t="shared" si="11"/>
        <v>84689.51553301807</v>
      </c>
      <c r="H27" s="20">
        <f t="shared" si="11"/>
        <v>109317.83826843358</v>
      </c>
      <c r="I27" s="47">
        <f t="shared" si="11"/>
        <v>121631.99963614132</v>
      </c>
      <c r="J27" s="20">
        <f t="shared" si="11"/>
        <v>121631.99963614132</v>
      </c>
      <c r="K27" s="20">
        <f t="shared" si="11"/>
        <v>121631.99963614132</v>
      </c>
      <c r="L27" s="20">
        <f t="shared" si="11"/>
        <v>121631.99963614132</v>
      </c>
      <c r="M27" s="20">
        <f t="shared" si="11"/>
        <v>121631.99963614132</v>
      </c>
      <c r="N27" s="20">
        <f t="shared" si="11"/>
        <v>121631.99963614132</v>
      </c>
      <c r="O27" s="20">
        <f t="shared" si="11"/>
        <v>121631.99963614132</v>
      </c>
      <c r="P27" s="20">
        <f t="shared" si="11"/>
        <v>121631.99963614132</v>
      </c>
      <c r="Q27" s="20">
        <f t="shared" si="11"/>
        <v>121631.99963614132</v>
      </c>
      <c r="R27" s="20">
        <f t="shared" si="11"/>
        <v>121631.99963614132</v>
      </c>
      <c r="S27" s="20">
        <f t="shared" si="11"/>
        <v>121631.99963614132</v>
      </c>
      <c r="T27" s="20">
        <f t="shared" si="11"/>
        <v>121631.99963614132</v>
      </c>
      <c r="U27" s="20">
        <f t="shared" si="11"/>
        <v>121631.99963614132</v>
      </c>
      <c r="V27" s="20">
        <f t="shared" si="11"/>
        <v>121631.99963614132</v>
      </c>
      <c r="W27" s="20">
        <f t="shared" si="11"/>
        <v>121631.99963614132</v>
      </c>
      <c r="X27" s="20">
        <f t="shared" si="9"/>
        <v>121631.99963614132</v>
      </c>
      <c r="Y27" s="20">
        <f t="shared" si="9"/>
        <v>121631.99963614132</v>
      </c>
      <c r="Z27" s="20">
        <f t="shared" si="9"/>
        <v>121631.99963614132</v>
      </c>
      <c r="AA27" s="20">
        <f t="shared" si="9"/>
        <v>121631.99963614132</v>
      </c>
      <c r="AB27" s="20">
        <f t="shared" si="10"/>
        <v>121631.99963614132</v>
      </c>
      <c r="AC27" s="20">
        <f t="shared" si="10"/>
        <v>121631.99963614132</v>
      </c>
      <c r="AD27" s="20">
        <f t="shared" si="10"/>
        <v>121631.99963614132</v>
      </c>
    </row>
    <row r="28" spans="1:30" s="2" customFormat="1" ht="12.75">
      <c r="A28" s="14">
        <f t="shared" si="3"/>
        <v>-13</v>
      </c>
      <c r="B28" s="23" t="s">
        <v>10</v>
      </c>
      <c r="C28" s="26">
        <f>SUM(C26:C27)</f>
        <v>121632</v>
      </c>
      <c r="D28" s="26">
        <f>SUM(D26:D27)</f>
        <v>121631.99981807066</v>
      </c>
      <c r="E28" s="26">
        <f aca="true" t="shared" si="12" ref="E28:W28">SUM(E26:E27)</f>
        <v>121631.99963614132</v>
      </c>
      <c r="F28" s="26">
        <f t="shared" si="12"/>
        <v>121631.99963614134</v>
      </c>
      <c r="G28" s="26">
        <f t="shared" si="12"/>
        <v>121631.99963614132</v>
      </c>
      <c r="H28" s="26">
        <f t="shared" si="12"/>
        <v>121631.99963614134</v>
      </c>
      <c r="I28" s="45">
        <f t="shared" si="12"/>
        <v>121631.99963614132</v>
      </c>
      <c r="J28" s="26">
        <f t="shared" si="12"/>
        <v>121631.99963614132</v>
      </c>
      <c r="K28" s="26">
        <f t="shared" si="12"/>
        <v>121631.99963614132</v>
      </c>
      <c r="L28" s="26">
        <f t="shared" si="12"/>
        <v>121631.99963614132</v>
      </c>
      <c r="M28" s="26">
        <f t="shared" si="12"/>
        <v>121631.99963614132</v>
      </c>
      <c r="N28" s="26">
        <f t="shared" si="12"/>
        <v>121631.99963614132</v>
      </c>
      <c r="O28" s="26">
        <f t="shared" si="12"/>
        <v>121631.99963614132</v>
      </c>
      <c r="P28" s="26">
        <f t="shared" si="12"/>
        <v>121631.99963614132</v>
      </c>
      <c r="Q28" s="26">
        <f t="shared" si="12"/>
        <v>121631.99963614132</v>
      </c>
      <c r="R28" s="26">
        <f t="shared" si="12"/>
        <v>121631.99963614132</v>
      </c>
      <c r="S28" s="26">
        <f t="shared" si="12"/>
        <v>121631.99963614132</v>
      </c>
      <c r="T28" s="26">
        <f t="shared" si="12"/>
        <v>121631.99963614132</v>
      </c>
      <c r="U28" s="26">
        <f t="shared" si="12"/>
        <v>121631.99963614132</v>
      </c>
      <c r="V28" s="26">
        <f t="shared" si="12"/>
        <v>121631.99963614132</v>
      </c>
      <c r="W28" s="26">
        <f t="shared" si="12"/>
        <v>121631.99963614132</v>
      </c>
      <c r="X28" s="26">
        <f aca="true" t="shared" si="13" ref="X28:AD28">SUM(X26:X27)</f>
        <v>121631.99963614132</v>
      </c>
      <c r="Y28" s="26">
        <f t="shared" si="13"/>
        <v>121631.99963614132</v>
      </c>
      <c r="Z28" s="26">
        <f t="shared" si="13"/>
        <v>121631.99963614132</v>
      </c>
      <c r="AA28" s="26">
        <f t="shared" si="13"/>
        <v>121631.99963614132</v>
      </c>
      <c r="AB28" s="26">
        <f t="shared" si="13"/>
        <v>121631.99963614132</v>
      </c>
      <c r="AC28" s="26">
        <f t="shared" si="13"/>
        <v>121631.99963614132</v>
      </c>
      <c r="AD28" s="26">
        <f t="shared" si="13"/>
        <v>121631.99963614132</v>
      </c>
    </row>
    <row r="29" spans="1:9" s="2" customFormat="1" ht="12.75">
      <c r="A29" s="14">
        <f t="shared" si="3"/>
        <v>-14</v>
      </c>
      <c r="I29" s="43"/>
    </row>
    <row r="30" spans="1:33" ht="12.75">
      <c r="A30" s="14">
        <f t="shared" si="3"/>
        <v>-15</v>
      </c>
      <c r="B30" s="32" t="s">
        <v>35</v>
      </c>
      <c r="C30" s="33"/>
      <c r="D30" s="10"/>
      <c r="E30" s="34"/>
      <c r="F30" s="10"/>
      <c r="G30" s="10"/>
      <c r="H30" s="10"/>
      <c r="I30" s="38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27"/>
      <c r="AF30" s="27"/>
      <c r="AG30" s="27"/>
    </row>
    <row r="31" spans="1:33" s="21" customFormat="1" ht="12.75">
      <c r="A31" s="59">
        <f t="shared" si="3"/>
        <v>-16</v>
      </c>
      <c r="B31" s="21" t="s">
        <v>6</v>
      </c>
      <c r="C31" s="60"/>
      <c r="D31" s="61">
        <v>85.567</v>
      </c>
      <c r="E31" s="61">
        <f>$D$31/$D$26*E26</f>
        <v>67.00848234095648</v>
      </c>
      <c r="F31" s="61">
        <f aca="true" t="shared" si="14" ref="F31:W31">$D$31/$D$26*F26</f>
        <v>47.86320167211178</v>
      </c>
      <c r="G31" s="61">
        <f t="shared" si="14"/>
        <v>28.717921003267072</v>
      </c>
      <c r="H31" s="61">
        <f t="shared" si="14"/>
        <v>9.572640334422358</v>
      </c>
      <c r="I31" s="62">
        <f t="shared" si="14"/>
        <v>0</v>
      </c>
      <c r="J31" s="61">
        <f t="shared" si="14"/>
        <v>0</v>
      </c>
      <c r="K31" s="61">
        <f t="shared" si="14"/>
        <v>0</v>
      </c>
      <c r="L31" s="61">
        <f t="shared" si="14"/>
        <v>0</v>
      </c>
      <c r="M31" s="61">
        <f t="shared" si="14"/>
        <v>0</v>
      </c>
      <c r="N31" s="61">
        <f t="shared" si="14"/>
        <v>0</v>
      </c>
      <c r="O31" s="61">
        <f t="shared" si="14"/>
        <v>0</v>
      </c>
      <c r="P31" s="61">
        <f t="shared" si="14"/>
        <v>0</v>
      </c>
      <c r="Q31" s="61">
        <f t="shared" si="14"/>
        <v>0</v>
      </c>
      <c r="R31" s="61">
        <f t="shared" si="14"/>
        <v>0</v>
      </c>
      <c r="S31" s="61">
        <f t="shared" si="14"/>
        <v>0</v>
      </c>
      <c r="T31" s="61">
        <f t="shared" si="14"/>
        <v>0</v>
      </c>
      <c r="U31" s="61">
        <f t="shared" si="14"/>
        <v>0</v>
      </c>
      <c r="V31" s="61">
        <f t="shared" si="14"/>
        <v>0</v>
      </c>
      <c r="W31" s="61">
        <f t="shared" si="14"/>
        <v>0</v>
      </c>
      <c r="X31" s="61">
        <f aca="true" t="shared" si="15" ref="X31:AD31">$D$31/$D$26*X26</f>
        <v>0</v>
      </c>
      <c r="Y31" s="61">
        <f t="shared" si="15"/>
        <v>0</v>
      </c>
      <c r="Z31" s="61">
        <f t="shared" si="15"/>
        <v>0</v>
      </c>
      <c r="AA31" s="61">
        <f t="shared" si="15"/>
        <v>0</v>
      </c>
      <c r="AB31" s="61">
        <f t="shared" si="15"/>
        <v>0</v>
      </c>
      <c r="AC31" s="61">
        <f t="shared" si="15"/>
        <v>0</v>
      </c>
      <c r="AD31" s="61">
        <f t="shared" si="15"/>
        <v>0</v>
      </c>
      <c r="AE31" s="60"/>
      <c r="AF31" s="60"/>
      <c r="AG31" s="60"/>
    </row>
    <row r="32" spans="1:33" ht="12.75">
      <c r="A32" s="14">
        <f t="shared" si="3"/>
        <v>-17</v>
      </c>
      <c r="B32" t="s">
        <v>5</v>
      </c>
      <c r="C32" s="27"/>
      <c r="D32" s="34">
        <v>3.592</v>
      </c>
      <c r="E32" s="34">
        <f>$D$32/$D$27*E27</f>
        <v>11.010551752293049</v>
      </c>
      <c r="F32" s="34">
        <f aca="true" t="shared" si="16" ref="F32:W32">$D$32/$D$27*F27</f>
        <v>18.663655256879146</v>
      </c>
      <c r="G32" s="34">
        <f t="shared" si="16"/>
        <v>26.31675876146524</v>
      </c>
      <c r="H32" s="34">
        <f t="shared" si="16"/>
        <v>33.969862266051344</v>
      </c>
      <c r="I32" s="48">
        <f t="shared" si="16"/>
        <v>37.796414018344386</v>
      </c>
      <c r="J32" s="34">
        <f t="shared" si="16"/>
        <v>37.796414018344386</v>
      </c>
      <c r="K32" s="34">
        <f t="shared" si="16"/>
        <v>37.796414018344386</v>
      </c>
      <c r="L32" s="34">
        <f t="shared" si="16"/>
        <v>37.796414018344386</v>
      </c>
      <c r="M32" s="34">
        <f t="shared" si="16"/>
        <v>37.796414018344386</v>
      </c>
      <c r="N32" s="34">
        <f t="shared" si="16"/>
        <v>37.796414018344386</v>
      </c>
      <c r="O32" s="34">
        <f t="shared" si="16"/>
        <v>37.796414018344386</v>
      </c>
      <c r="P32" s="34">
        <f t="shared" si="16"/>
        <v>37.796414018344386</v>
      </c>
      <c r="Q32" s="34">
        <f t="shared" si="16"/>
        <v>37.796414018344386</v>
      </c>
      <c r="R32" s="34">
        <f t="shared" si="16"/>
        <v>37.796414018344386</v>
      </c>
      <c r="S32" s="34">
        <f t="shared" si="16"/>
        <v>37.796414018344386</v>
      </c>
      <c r="T32" s="34">
        <f t="shared" si="16"/>
        <v>37.796414018344386</v>
      </c>
      <c r="U32" s="34">
        <f t="shared" si="16"/>
        <v>37.796414018344386</v>
      </c>
      <c r="V32" s="34">
        <f t="shared" si="16"/>
        <v>37.796414018344386</v>
      </c>
      <c r="W32" s="34">
        <f t="shared" si="16"/>
        <v>37.796414018344386</v>
      </c>
      <c r="X32" s="34">
        <f aca="true" t="shared" si="17" ref="X32:AD32">$D$32/$D$27*X27</f>
        <v>37.796414018344386</v>
      </c>
      <c r="Y32" s="34">
        <f t="shared" si="17"/>
        <v>37.796414018344386</v>
      </c>
      <c r="Z32" s="34">
        <f t="shared" si="17"/>
        <v>37.796414018344386</v>
      </c>
      <c r="AA32" s="34">
        <f t="shared" si="17"/>
        <v>37.796414018344386</v>
      </c>
      <c r="AB32" s="34">
        <f t="shared" si="17"/>
        <v>37.796414018344386</v>
      </c>
      <c r="AC32" s="34">
        <f t="shared" si="17"/>
        <v>37.796414018344386</v>
      </c>
      <c r="AD32" s="34">
        <f t="shared" si="17"/>
        <v>37.796414018344386</v>
      </c>
      <c r="AE32" s="27"/>
      <c r="AF32" s="27"/>
      <c r="AG32" s="27"/>
    </row>
    <row r="33" spans="1:33" ht="12.75">
      <c r="A33" s="14">
        <f t="shared" si="3"/>
        <v>-18</v>
      </c>
      <c r="B33" t="s">
        <v>36</v>
      </c>
      <c r="C33" s="27"/>
      <c r="D33" s="35">
        <v>26.581</v>
      </c>
      <c r="E33" s="35">
        <f>D33</f>
        <v>26.581</v>
      </c>
      <c r="F33" s="35">
        <f>E33</f>
        <v>26.581</v>
      </c>
      <c r="G33" s="35">
        <f>F33</f>
        <v>26.581</v>
      </c>
      <c r="H33" s="35">
        <f>G33</f>
        <v>26.581</v>
      </c>
      <c r="I33" s="49">
        <f>H33</f>
        <v>26.581</v>
      </c>
      <c r="J33" s="35">
        <f aca="true" t="shared" si="18" ref="J33:W33">I33</f>
        <v>26.581</v>
      </c>
      <c r="K33" s="35">
        <f t="shared" si="18"/>
        <v>26.581</v>
      </c>
      <c r="L33" s="35">
        <f t="shared" si="18"/>
        <v>26.581</v>
      </c>
      <c r="M33" s="35">
        <f t="shared" si="18"/>
        <v>26.581</v>
      </c>
      <c r="N33" s="35">
        <f t="shared" si="18"/>
        <v>26.581</v>
      </c>
      <c r="O33" s="35">
        <f t="shared" si="18"/>
        <v>26.581</v>
      </c>
      <c r="P33" s="35">
        <f t="shared" si="18"/>
        <v>26.581</v>
      </c>
      <c r="Q33" s="35">
        <f t="shared" si="18"/>
        <v>26.581</v>
      </c>
      <c r="R33" s="35">
        <f t="shared" si="18"/>
        <v>26.581</v>
      </c>
      <c r="S33" s="35">
        <f t="shared" si="18"/>
        <v>26.581</v>
      </c>
      <c r="T33" s="35">
        <f t="shared" si="18"/>
        <v>26.581</v>
      </c>
      <c r="U33" s="35">
        <f t="shared" si="18"/>
        <v>26.581</v>
      </c>
      <c r="V33" s="35">
        <f t="shared" si="18"/>
        <v>26.581</v>
      </c>
      <c r="W33" s="35">
        <f t="shared" si="18"/>
        <v>26.581</v>
      </c>
      <c r="X33" s="35">
        <f aca="true" t="shared" si="19" ref="X33:AD33">W33</f>
        <v>26.581</v>
      </c>
      <c r="Y33" s="35">
        <f t="shared" si="19"/>
        <v>26.581</v>
      </c>
      <c r="Z33" s="35">
        <f t="shared" si="19"/>
        <v>26.581</v>
      </c>
      <c r="AA33" s="35">
        <f t="shared" si="19"/>
        <v>26.581</v>
      </c>
      <c r="AB33" s="35">
        <f t="shared" si="19"/>
        <v>26.581</v>
      </c>
      <c r="AC33" s="35">
        <f t="shared" si="19"/>
        <v>26.581</v>
      </c>
      <c r="AD33" s="35">
        <f t="shared" si="19"/>
        <v>26.581</v>
      </c>
      <c r="AE33" s="27"/>
      <c r="AF33" s="27"/>
      <c r="AG33" s="27"/>
    </row>
    <row r="34" spans="1:33" ht="12.75">
      <c r="A34" s="14">
        <f t="shared" si="3"/>
        <v>-19</v>
      </c>
      <c r="B34" s="1" t="s">
        <v>10</v>
      </c>
      <c r="C34" s="12"/>
      <c r="D34" s="34">
        <f>SUM(D31:D33)</f>
        <v>115.74</v>
      </c>
      <c r="E34" s="34">
        <f aca="true" t="shared" si="20" ref="E34:W34">SUM(E31:E33)</f>
        <v>104.60003409324953</v>
      </c>
      <c r="F34" s="34">
        <f t="shared" si="20"/>
        <v>93.10785692899093</v>
      </c>
      <c r="G34" s="34">
        <f t="shared" si="20"/>
        <v>81.61567976473232</v>
      </c>
      <c r="H34" s="34">
        <f t="shared" si="20"/>
        <v>70.1235026004737</v>
      </c>
      <c r="I34" s="34">
        <f t="shared" si="20"/>
        <v>64.37741401834438</v>
      </c>
      <c r="J34" s="34">
        <f t="shared" si="20"/>
        <v>64.37741401834438</v>
      </c>
      <c r="K34" s="34">
        <f t="shared" si="20"/>
        <v>64.37741401834438</v>
      </c>
      <c r="L34" s="34">
        <f t="shared" si="20"/>
        <v>64.37741401834438</v>
      </c>
      <c r="M34" s="34">
        <f t="shared" si="20"/>
        <v>64.37741401834438</v>
      </c>
      <c r="N34" s="34">
        <f t="shared" si="20"/>
        <v>64.37741401834438</v>
      </c>
      <c r="O34" s="34">
        <f t="shared" si="20"/>
        <v>64.37741401834438</v>
      </c>
      <c r="P34" s="34">
        <f t="shared" si="20"/>
        <v>64.37741401834438</v>
      </c>
      <c r="Q34" s="34">
        <f t="shared" si="20"/>
        <v>64.37741401834438</v>
      </c>
      <c r="R34" s="34">
        <f t="shared" si="20"/>
        <v>64.37741401834438</v>
      </c>
      <c r="S34" s="34">
        <f t="shared" si="20"/>
        <v>64.37741401834438</v>
      </c>
      <c r="T34" s="34">
        <f t="shared" si="20"/>
        <v>64.37741401834438</v>
      </c>
      <c r="U34" s="34">
        <f t="shared" si="20"/>
        <v>64.37741401834438</v>
      </c>
      <c r="V34" s="34">
        <f t="shared" si="20"/>
        <v>64.37741401834438</v>
      </c>
      <c r="W34" s="34">
        <f t="shared" si="20"/>
        <v>64.37741401834438</v>
      </c>
      <c r="X34" s="34">
        <f aca="true" t="shared" si="21" ref="X34:AD34">SUM(X31:X33)</f>
        <v>64.37741401834438</v>
      </c>
      <c r="Y34" s="34">
        <f t="shared" si="21"/>
        <v>64.37741401834438</v>
      </c>
      <c r="Z34" s="34">
        <f t="shared" si="21"/>
        <v>64.37741401834438</v>
      </c>
      <c r="AA34" s="34">
        <f t="shared" si="21"/>
        <v>64.37741401834438</v>
      </c>
      <c r="AB34" s="34">
        <f t="shared" si="21"/>
        <v>64.37741401834438</v>
      </c>
      <c r="AC34" s="34">
        <f t="shared" si="21"/>
        <v>64.37741401834438</v>
      </c>
      <c r="AD34" s="34">
        <f t="shared" si="21"/>
        <v>64.37741401834438</v>
      </c>
      <c r="AE34" s="27"/>
      <c r="AF34" s="27"/>
      <c r="AG34" s="27"/>
    </row>
    <row r="35" spans="1:30" ht="12.75">
      <c r="A35" s="14">
        <f t="shared" si="3"/>
        <v>-20</v>
      </c>
      <c r="B35" s="1"/>
      <c r="C35" s="1"/>
      <c r="D35" s="11"/>
      <c r="E35" s="11"/>
      <c r="F35" s="11"/>
      <c r="G35" s="11"/>
      <c r="H35" s="11"/>
      <c r="I35" s="5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>
      <c r="A36" s="14">
        <f t="shared" si="3"/>
        <v>-21</v>
      </c>
      <c r="B36" s="3" t="s">
        <v>22</v>
      </c>
      <c r="C36" s="1"/>
      <c r="D36" s="6"/>
      <c r="E36" s="10"/>
      <c r="F36" s="10"/>
      <c r="G36" s="10"/>
      <c r="H36" s="10"/>
      <c r="I36" s="38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6.75" customHeight="1">
      <c r="A37" s="14"/>
      <c r="B37" s="7"/>
      <c r="C37" s="10"/>
      <c r="D37" s="10"/>
      <c r="E37" s="10"/>
      <c r="F37" s="10"/>
      <c r="G37" s="10"/>
      <c r="H37" s="10"/>
      <c r="I37" s="38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2.75">
      <c r="A38" s="14">
        <f>A36-1</f>
        <v>-22</v>
      </c>
      <c r="B38" t="s">
        <v>19</v>
      </c>
      <c r="C38" s="10"/>
      <c r="D38" s="10">
        <v>46.669415505</v>
      </c>
      <c r="E38" s="10">
        <f>D38*E26/$D$26</f>
        <v>36.54734541037495</v>
      </c>
      <c r="F38" s="10">
        <f>E38*F26/$D$26</f>
        <v>20.44331300568099</v>
      </c>
      <c r="G38" s="10">
        <f>F38*G26/$D$26</f>
        <v>6.861166664043487</v>
      </c>
      <c r="H38" s="10">
        <f>G38*H26/$D$26</f>
        <v>0.7675795662979511</v>
      </c>
      <c r="I38" s="38">
        <f>H38*I26/$D$26</f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2" ht="12.75">
      <c r="A39" s="14">
        <f t="shared" si="3"/>
        <v>-23</v>
      </c>
      <c r="B39" t="s">
        <v>7</v>
      </c>
      <c r="C39" s="10">
        <v>23.1</v>
      </c>
      <c r="D39" s="10">
        <f>C39*D26/$C$26</f>
        <v>20.904680597015556</v>
      </c>
      <c r="E39" s="10">
        <f aca="true" t="shared" si="22" ref="E39:J39">D39*E26/$C$26</f>
        <v>14.814894694523407</v>
      </c>
      <c r="F39" s="10">
        <f t="shared" si="22"/>
        <v>7.499383546844525</v>
      </c>
      <c r="G39" s="10">
        <f t="shared" si="22"/>
        <v>2.27773823880663</v>
      </c>
      <c r="H39" s="10">
        <f t="shared" si="22"/>
        <v>0.23060079770178324</v>
      </c>
      <c r="I39" s="10">
        <f t="shared" si="22"/>
        <v>0</v>
      </c>
      <c r="J39" s="10">
        <f t="shared" si="22"/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4"/>
      <c r="AF39" s="4"/>
    </row>
    <row r="40" spans="1:32" ht="12.75">
      <c r="A40" s="14">
        <f t="shared" si="3"/>
        <v>-24</v>
      </c>
      <c r="B40" t="s">
        <v>18</v>
      </c>
      <c r="D40" s="10">
        <f>+(C39+D39)/2</f>
        <v>22.00234029850778</v>
      </c>
      <c r="E40" s="10">
        <f aca="true" t="shared" si="23" ref="E40:AA40">+(D39+E39)/2</f>
        <v>17.85978764576948</v>
      </c>
      <c r="F40" s="10">
        <f t="shared" si="23"/>
        <v>11.157139120683965</v>
      </c>
      <c r="G40" s="10">
        <f t="shared" si="23"/>
        <v>4.888560892825577</v>
      </c>
      <c r="H40" s="10">
        <f t="shared" si="23"/>
        <v>1.2541695182542065</v>
      </c>
      <c r="I40" s="10">
        <f t="shared" si="23"/>
        <v>0.11530039885089162</v>
      </c>
      <c r="J40" s="10">
        <f t="shared" si="23"/>
        <v>0</v>
      </c>
      <c r="K40" s="10">
        <f t="shared" si="23"/>
        <v>0</v>
      </c>
      <c r="L40" s="10">
        <f t="shared" si="23"/>
        <v>0</v>
      </c>
      <c r="M40" s="10">
        <f t="shared" si="23"/>
        <v>0</v>
      </c>
      <c r="N40" s="10">
        <f t="shared" si="23"/>
        <v>0</v>
      </c>
      <c r="O40" s="10">
        <f t="shared" si="23"/>
        <v>0</v>
      </c>
      <c r="P40" s="10">
        <f t="shared" si="23"/>
        <v>0</v>
      </c>
      <c r="Q40" s="10">
        <f t="shared" si="23"/>
        <v>0</v>
      </c>
      <c r="R40" s="10">
        <f t="shared" si="23"/>
        <v>0</v>
      </c>
      <c r="S40" s="10">
        <f t="shared" si="23"/>
        <v>0</v>
      </c>
      <c r="T40" s="10">
        <f t="shared" si="23"/>
        <v>0</v>
      </c>
      <c r="U40" s="10">
        <f t="shared" si="23"/>
        <v>0</v>
      </c>
      <c r="V40" s="10">
        <f t="shared" si="23"/>
        <v>0</v>
      </c>
      <c r="W40" s="10">
        <f t="shared" si="23"/>
        <v>0</v>
      </c>
      <c r="X40" s="10">
        <f t="shared" si="23"/>
        <v>0</v>
      </c>
      <c r="Y40" s="10">
        <f t="shared" si="23"/>
        <v>0</v>
      </c>
      <c r="Z40" s="10">
        <f t="shared" si="23"/>
        <v>0</v>
      </c>
      <c r="AA40" s="10">
        <f t="shared" si="23"/>
        <v>0</v>
      </c>
      <c r="AB40" s="10">
        <f>+(AA39+AB39)/2</f>
        <v>0</v>
      </c>
      <c r="AC40" s="10">
        <f>+(AB39+AC39)/2</f>
        <v>0</v>
      </c>
      <c r="AD40" s="10">
        <f>+(AC39+AD39)/2</f>
        <v>0</v>
      </c>
      <c r="AE40" s="4"/>
      <c r="AF40" s="4"/>
    </row>
    <row r="41" spans="1:32" ht="12.75">
      <c r="A41" s="14">
        <f t="shared" si="3"/>
        <v>-25</v>
      </c>
      <c r="B41" s="21" t="s">
        <v>17</v>
      </c>
      <c r="D41" s="10">
        <f aca="true" t="shared" si="24" ref="D41:I41">D38*$D$10</f>
        <v>2.3334707752500004</v>
      </c>
      <c r="E41" s="10">
        <f t="shared" si="24"/>
        <v>1.8273672705187476</v>
      </c>
      <c r="F41" s="10">
        <f t="shared" si="24"/>
        <v>1.0221656502840497</v>
      </c>
      <c r="G41" s="10">
        <f t="shared" si="24"/>
        <v>0.3430583332021744</v>
      </c>
      <c r="H41" s="10">
        <f t="shared" si="24"/>
        <v>0.03837897831489756</v>
      </c>
      <c r="I41" s="38">
        <f t="shared" si="24"/>
        <v>0</v>
      </c>
      <c r="J41" s="10">
        <f aca="true" t="shared" si="25" ref="J41:W41">J38*$D$10</f>
        <v>0</v>
      </c>
      <c r="K41" s="10">
        <f t="shared" si="25"/>
        <v>0</v>
      </c>
      <c r="L41" s="10">
        <f t="shared" si="25"/>
        <v>0</v>
      </c>
      <c r="M41" s="10">
        <f t="shared" si="25"/>
        <v>0</v>
      </c>
      <c r="N41" s="10">
        <f t="shared" si="25"/>
        <v>0</v>
      </c>
      <c r="O41" s="10">
        <f t="shared" si="25"/>
        <v>0</v>
      </c>
      <c r="P41" s="10">
        <f t="shared" si="25"/>
        <v>0</v>
      </c>
      <c r="Q41" s="10">
        <f t="shared" si="25"/>
        <v>0</v>
      </c>
      <c r="R41" s="10">
        <f t="shared" si="25"/>
        <v>0</v>
      </c>
      <c r="S41" s="10">
        <f t="shared" si="25"/>
        <v>0</v>
      </c>
      <c r="T41" s="10">
        <f t="shared" si="25"/>
        <v>0</v>
      </c>
      <c r="U41" s="10">
        <f t="shared" si="25"/>
        <v>0</v>
      </c>
      <c r="V41" s="10">
        <f t="shared" si="25"/>
        <v>0</v>
      </c>
      <c r="W41" s="10">
        <f t="shared" si="25"/>
        <v>0</v>
      </c>
      <c r="X41" s="10">
        <f aca="true" t="shared" si="26" ref="X41:AD41">X38*$D$10</f>
        <v>0</v>
      </c>
      <c r="Y41" s="10">
        <f t="shared" si="26"/>
        <v>0</v>
      </c>
      <c r="Z41" s="10">
        <f t="shared" si="26"/>
        <v>0</v>
      </c>
      <c r="AA41" s="10">
        <f t="shared" si="26"/>
        <v>0</v>
      </c>
      <c r="AB41" s="10">
        <f t="shared" si="26"/>
        <v>0</v>
      </c>
      <c r="AC41" s="10">
        <f t="shared" si="26"/>
        <v>0</v>
      </c>
      <c r="AD41" s="10">
        <f t="shared" si="26"/>
        <v>0</v>
      </c>
      <c r="AE41" s="4"/>
      <c r="AF41" s="4"/>
    </row>
    <row r="42" spans="1:30" ht="12.75">
      <c r="A42" s="14">
        <f t="shared" si="3"/>
        <v>-26</v>
      </c>
      <c r="B42" s="1"/>
      <c r="C42" s="1"/>
      <c r="D42" s="6"/>
      <c r="E42" s="4"/>
      <c r="F42" s="4"/>
      <c r="G42" s="4"/>
      <c r="H42" s="4"/>
      <c r="I42" s="51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2" customFormat="1" ht="12.75">
      <c r="A43" s="14">
        <f t="shared" si="3"/>
        <v>-27</v>
      </c>
      <c r="B43" s="7" t="s">
        <v>44</v>
      </c>
      <c r="C43" s="7"/>
      <c r="D43" s="9">
        <v>20</v>
      </c>
      <c r="E43" s="9">
        <f>(100-D43)/4</f>
        <v>20</v>
      </c>
      <c r="F43" s="9">
        <f>E43</f>
        <v>20</v>
      </c>
      <c r="G43" s="9">
        <f>F43</f>
        <v>20</v>
      </c>
      <c r="H43" s="9">
        <f>G43</f>
        <v>20</v>
      </c>
      <c r="I43" s="52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</row>
    <row r="44" spans="1:30" s="2" customFormat="1" ht="12.75">
      <c r="A44" s="14">
        <f t="shared" si="3"/>
        <v>-28</v>
      </c>
      <c r="B44" s="7" t="s">
        <v>42</v>
      </c>
      <c r="C44" s="7"/>
      <c r="D44" s="9">
        <f>D43</f>
        <v>20</v>
      </c>
      <c r="E44" s="9">
        <f>D44+E43</f>
        <v>40</v>
      </c>
      <c r="F44" s="9">
        <f>E44+F43</f>
        <v>60</v>
      </c>
      <c r="G44" s="9">
        <f>F44+G43</f>
        <v>80</v>
      </c>
      <c r="H44" s="9">
        <f>G44+H43</f>
        <v>100</v>
      </c>
      <c r="I44" s="52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Y44" s="9">
        <f>Y43</f>
        <v>0</v>
      </c>
      <c r="Z44" s="9">
        <f>Y44+Z43</f>
        <v>0</v>
      </c>
      <c r="AA44" s="9">
        <f>Z44+AA43</f>
        <v>0</v>
      </c>
      <c r="AB44" s="9">
        <f>AA44+AB43</f>
        <v>0</v>
      </c>
      <c r="AC44" s="9">
        <f>AB44+AC43</f>
        <v>0</v>
      </c>
      <c r="AD44" s="9">
        <f>AC44+AD43</f>
        <v>0</v>
      </c>
    </row>
    <row r="45" spans="1:30" s="2" customFormat="1" ht="12.75">
      <c r="A45" s="14">
        <f t="shared" si="3"/>
        <v>-29</v>
      </c>
      <c r="B45" s="7" t="s">
        <v>27</v>
      </c>
      <c r="C45" s="7"/>
      <c r="D45" s="9">
        <f>D43/2</f>
        <v>10</v>
      </c>
      <c r="E45" s="9">
        <f>E43/2</f>
        <v>10</v>
      </c>
      <c r="F45" s="9">
        <f>F43/2</f>
        <v>10</v>
      </c>
      <c r="G45" s="9">
        <f>G43/2</f>
        <v>10</v>
      </c>
      <c r="H45" s="9">
        <f>H43/2</f>
        <v>10</v>
      </c>
      <c r="I45" s="52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Y45" s="9">
        <f aca="true" t="shared" si="27" ref="Y45:AD45">Y43/2</f>
        <v>0</v>
      </c>
      <c r="Z45" s="9">
        <f t="shared" si="27"/>
        <v>0</v>
      </c>
      <c r="AA45" s="9">
        <f t="shared" si="27"/>
        <v>0</v>
      </c>
      <c r="AB45" s="9">
        <f t="shared" si="27"/>
        <v>0</v>
      </c>
      <c r="AC45" s="9">
        <f t="shared" si="27"/>
        <v>0</v>
      </c>
      <c r="AD45" s="9">
        <f t="shared" si="27"/>
        <v>0</v>
      </c>
    </row>
    <row r="46" spans="1:30" s="2" customFormat="1" ht="12.75">
      <c r="A46" s="14">
        <f t="shared" si="3"/>
        <v>-30</v>
      </c>
      <c r="B46" s="7" t="s">
        <v>43</v>
      </c>
      <c r="C46" s="7"/>
      <c r="D46" s="9">
        <f>D45</f>
        <v>10</v>
      </c>
      <c r="E46" s="9">
        <f>D44+E45</f>
        <v>30</v>
      </c>
      <c r="F46" s="9">
        <f>E44+F45</f>
        <v>50</v>
      </c>
      <c r="G46" s="9">
        <f>F44+G45</f>
        <v>70</v>
      </c>
      <c r="H46" s="9">
        <f>G44+H45</f>
        <v>90</v>
      </c>
      <c r="I46" s="52">
        <f>H44+I45</f>
        <v>100</v>
      </c>
      <c r="J46" s="9">
        <f>I46</f>
        <v>100</v>
      </c>
      <c r="K46" s="9">
        <f aca="true" t="shared" si="28" ref="K46:W46">J46</f>
        <v>100</v>
      </c>
      <c r="L46" s="9">
        <f t="shared" si="28"/>
        <v>100</v>
      </c>
      <c r="M46" s="9">
        <f t="shared" si="28"/>
        <v>100</v>
      </c>
      <c r="N46" s="9">
        <f t="shared" si="28"/>
        <v>100</v>
      </c>
      <c r="O46" s="9">
        <f t="shared" si="28"/>
        <v>100</v>
      </c>
      <c r="P46" s="9">
        <f t="shared" si="28"/>
        <v>100</v>
      </c>
      <c r="Q46" s="9">
        <f t="shared" si="28"/>
        <v>100</v>
      </c>
      <c r="R46" s="9">
        <f t="shared" si="28"/>
        <v>100</v>
      </c>
      <c r="S46" s="9">
        <f t="shared" si="28"/>
        <v>100</v>
      </c>
      <c r="T46" s="9">
        <f t="shared" si="28"/>
        <v>100</v>
      </c>
      <c r="U46" s="9">
        <f t="shared" si="28"/>
        <v>100</v>
      </c>
      <c r="V46" s="9">
        <f t="shared" si="28"/>
        <v>100</v>
      </c>
      <c r="W46" s="9">
        <f t="shared" si="28"/>
        <v>100</v>
      </c>
      <c r="X46" s="9">
        <f aca="true" t="shared" si="29" ref="X46:AD46">W46</f>
        <v>100</v>
      </c>
      <c r="Y46" s="9">
        <f t="shared" si="29"/>
        <v>100</v>
      </c>
      <c r="Z46" s="9">
        <f t="shared" si="29"/>
        <v>100</v>
      </c>
      <c r="AA46" s="9">
        <f t="shared" si="29"/>
        <v>100</v>
      </c>
      <c r="AB46" s="9">
        <f t="shared" si="29"/>
        <v>100</v>
      </c>
      <c r="AC46" s="9">
        <f t="shared" si="29"/>
        <v>100</v>
      </c>
      <c r="AD46" s="9">
        <f t="shared" si="29"/>
        <v>100</v>
      </c>
    </row>
    <row r="47" spans="1:30" s="2" customFormat="1" ht="12.75">
      <c r="A47" s="14">
        <f t="shared" si="3"/>
        <v>-31</v>
      </c>
      <c r="B47" s="7"/>
      <c r="C47" s="7"/>
      <c r="D47" s="9"/>
      <c r="E47" s="9"/>
      <c r="F47" s="9"/>
      <c r="G47" s="9"/>
      <c r="H47" s="9"/>
      <c r="I47" s="5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s="2" customFormat="1" ht="12.75">
      <c r="A48" s="14">
        <f t="shared" si="3"/>
        <v>-32</v>
      </c>
      <c r="B48" s="7" t="s">
        <v>45</v>
      </c>
      <c r="C48" s="7"/>
      <c r="D48" s="9">
        <f>D44*$D$10</f>
        <v>1</v>
      </c>
      <c r="E48" s="9"/>
      <c r="F48" s="9"/>
      <c r="G48" s="9"/>
      <c r="H48" s="9"/>
      <c r="I48" s="52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s="2" customFormat="1" ht="12.75">
      <c r="A49" s="14">
        <f t="shared" si="3"/>
        <v>-33</v>
      </c>
      <c r="B49" s="7" t="s">
        <v>46</v>
      </c>
      <c r="C49" s="7"/>
      <c r="D49" s="9">
        <f>D46*$D$10</f>
        <v>0.5</v>
      </c>
      <c r="E49" s="9">
        <f>E46*$D$10</f>
        <v>1.5</v>
      </c>
      <c r="F49" s="9">
        <f aca="true" t="shared" si="30" ref="F49:AB49">F46*$D$10</f>
        <v>2.5</v>
      </c>
      <c r="G49" s="9">
        <f t="shared" si="30"/>
        <v>3.5</v>
      </c>
      <c r="H49" s="9">
        <f t="shared" si="30"/>
        <v>4.5</v>
      </c>
      <c r="I49" s="9">
        <f t="shared" si="30"/>
        <v>5</v>
      </c>
      <c r="J49" s="9">
        <f t="shared" si="30"/>
        <v>5</v>
      </c>
      <c r="K49" s="9">
        <f t="shared" si="30"/>
        <v>5</v>
      </c>
      <c r="L49" s="9">
        <f t="shared" si="30"/>
        <v>5</v>
      </c>
      <c r="M49" s="9">
        <f t="shared" si="30"/>
        <v>5</v>
      </c>
      <c r="N49" s="9">
        <f t="shared" si="30"/>
        <v>5</v>
      </c>
      <c r="O49" s="9">
        <f t="shared" si="30"/>
        <v>5</v>
      </c>
      <c r="P49" s="9">
        <f t="shared" si="30"/>
        <v>5</v>
      </c>
      <c r="Q49" s="9">
        <f t="shared" si="30"/>
        <v>5</v>
      </c>
      <c r="R49" s="9">
        <f t="shared" si="30"/>
        <v>5</v>
      </c>
      <c r="S49" s="9">
        <f t="shared" si="30"/>
        <v>5</v>
      </c>
      <c r="T49" s="9">
        <f t="shared" si="30"/>
        <v>5</v>
      </c>
      <c r="U49" s="9">
        <f t="shared" si="30"/>
        <v>5</v>
      </c>
      <c r="V49" s="9">
        <f t="shared" si="30"/>
        <v>5</v>
      </c>
      <c r="W49" s="9">
        <f t="shared" si="30"/>
        <v>5</v>
      </c>
      <c r="X49" s="9">
        <f t="shared" si="30"/>
        <v>5</v>
      </c>
      <c r="Y49" s="9">
        <f t="shared" si="30"/>
        <v>5</v>
      </c>
      <c r="Z49" s="9">
        <f t="shared" si="30"/>
        <v>5</v>
      </c>
      <c r="AA49" s="9">
        <f t="shared" si="30"/>
        <v>5</v>
      </c>
      <c r="AB49" s="9">
        <f t="shared" si="30"/>
        <v>5</v>
      </c>
      <c r="AC49" s="9">
        <f>AC46*$D$10</f>
        <v>5</v>
      </c>
      <c r="AD49" s="9">
        <f>AD46*$D$10</f>
        <v>5</v>
      </c>
    </row>
    <row r="50" spans="1:33" s="2" customFormat="1" ht="12.75">
      <c r="A50" s="14">
        <f t="shared" si="3"/>
        <v>-34</v>
      </c>
      <c r="B50" s="7" t="s">
        <v>47</v>
      </c>
      <c r="C50" s="7"/>
      <c r="D50" s="9">
        <f>D49</f>
        <v>0.5</v>
      </c>
      <c r="E50" s="9">
        <f>D50+E49</f>
        <v>2</v>
      </c>
      <c r="F50" s="9">
        <f aca="true" t="shared" si="31" ref="F50:W50">E50+F49</f>
        <v>4.5</v>
      </c>
      <c r="G50" s="9">
        <f t="shared" si="31"/>
        <v>8</v>
      </c>
      <c r="H50" s="9">
        <f t="shared" si="31"/>
        <v>12.5</v>
      </c>
      <c r="I50" s="9">
        <f t="shared" si="31"/>
        <v>17.5</v>
      </c>
      <c r="J50" s="9">
        <f t="shared" si="31"/>
        <v>22.5</v>
      </c>
      <c r="K50" s="9">
        <f t="shared" si="31"/>
        <v>27.5</v>
      </c>
      <c r="L50" s="9">
        <f t="shared" si="31"/>
        <v>32.5</v>
      </c>
      <c r="M50" s="9">
        <f t="shared" si="31"/>
        <v>37.5</v>
      </c>
      <c r="N50" s="9">
        <f t="shared" si="31"/>
        <v>42.5</v>
      </c>
      <c r="O50" s="9">
        <f t="shared" si="31"/>
        <v>47.5</v>
      </c>
      <c r="P50" s="9">
        <f t="shared" si="31"/>
        <v>52.5</v>
      </c>
      <c r="Q50" s="9">
        <f t="shared" si="31"/>
        <v>57.5</v>
      </c>
      <c r="R50" s="9">
        <f t="shared" si="31"/>
        <v>62.5</v>
      </c>
      <c r="S50" s="9">
        <f t="shared" si="31"/>
        <v>67.5</v>
      </c>
      <c r="T50" s="9">
        <f t="shared" si="31"/>
        <v>72.5</v>
      </c>
      <c r="U50" s="9">
        <f t="shared" si="31"/>
        <v>77.5</v>
      </c>
      <c r="V50" s="9">
        <f t="shared" si="31"/>
        <v>82.5</v>
      </c>
      <c r="W50" s="9">
        <f t="shared" si="31"/>
        <v>87.5</v>
      </c>
      <c r="X50" s="9">
        <f>W50+X49-D45</f>
        <v>82.5</v>
      </c>
      <c r="Y50" s="9">
        <f aca="true" t="shared" si="32" ref="Y50:AD50">X50+Y49-E45-D45</f>
        <v>67.5</v>
      </c>
      <c r="Z50" s="9">
        <f t="shared" si="32"/>
        <v>52.5</v>
      </c>
      <c r="AA50" s="9">
        <f t="shared" si="32"/>
        <v>37.5</v>
      </c>
      <c r="AB50" s="9">
        <f t="shared" si="32"/>
        <v>22.5</v>
      </c>
      <c r="AC50" s="9">
        <f t="shared" si="32"/>
        <v>17.5</v>
      </c>
      <c r="AD50" s="9">
        <f t="shared" si="32"/>
        <v>22.5</v>
      </c>
      <c r="AE50" s="8"/>
      <c r="AF50" s="8"/>
      <c r="AG50" s="8"/>
    </row>
    <row r="51" spans="1:32" ht="12.75">
      <c r="A51" s="14">
        <f t="shared" si="3"/>
        <v>-35</v>
      </c>
      <c r="B51" t="s">
        <v>11</v>
      </c>
      <c r="D51" s="10">
        <f>D46-D50</f>
        <v>9.5</v>
      </c>
      <c r="E51" s="10">
        <f>E46-E50</f>
        <v>28</v>
      </c>
      <c r="F51" s="10">
        <f aca="true" t="shared" si="33" ref="F51:W51">F46-F50</f>
        <v>45.5</v>
      </c>
      <c r="G51" s="10">
        <f t="shared" si="33"/>
        <v>62</v>
      </c>
      <c r="H51" s="10">
        <f t="shared" si="33"/>
        <v>77.5</v>
      </c>
      <c r="I51" s="38">
        <f t="shared" si="33"/>
        <v>82.5</v>
      </c>
      <c r="J51" s="10">
        <f t="shared" si="33"/>
        <v>77.5</v>
      </c>
      <c r="K51" s="10">
        <f t="shared" si="33"/>
        <v>72.5</v>
      </c>
      <c r="L51" s="10">
        <f t="shared" si="33"/>
        <v>67.5</v>
      </c>
      <c r="M51" s="10">
        <f t="shared" si="33"/>
        <v>62.5</v>
      </c>
      <c r="N51" s="10">
        <f t="shared" si="33"/>
        <v>57.5</v>
      </c>
      <c r="O51" s="10">
        <f t="shared" si="33"/>
        <v>52.5</v>
      </c>
      <c r="P51" s="10">
        <f t="shared" si="33"/>
        <v>47.5</v>
      </c>
      <c r="Q51" s="10">
        <f t="shared" si="33"/>
        <v>42.5</v>
      </c>
      <c r="R51" s="10">
        <f t="shared" si="33"/>
        <v>37.5</v>
      </c>
      <c r="S51" s="10">
        <f t="shared" si="33"/>
        <v>32.5</v>
      </c>
      <c r="T51" s="10">
        <f t="shared" si="33"/>
        <v>27.5</v>
      </c>
      <c r="U51" s="10">
        <f t="shared" si="33"/>
        <v>22.5</v>
      </c>
      <c r="V51" s="10">
        <f t="shared" si="33"/>
        <v>17.5</v>
      </c>
      <c r="W51" s="10">
        <f t="shared" si="33"/>
        <v>12.5</v>
      </c>
      <c r="X51" s="10">
        <f aca="true" t="shared" si="34" ref="X51:AD51">X46-X50</f>
        <v>17.5</v>
      </c>
      <c r="Y51" s="10">
        <f t="shared" si="34"/>
        <v>32.5</v>
      </c>
      <c r="Z51" s="10">
        <f t="shared" si="34"/>
        <v>47.5</v>
      </c>
      <c r="AA51" s="10">
        <f t="shared" si="34"/>
        <v>62.5</v>
      </c>
      <c r="AB51" s="10">
        <f t="shared" si="34"/>
        <v>77.5</v>
      </c>
      <c r="AC51" s="10">
        <f t="shared" si="34"/>
        <v>82.5</v>
      </c>
      <c r="AD51" s="10">
        <f t="shared" si="34"/>
        <v>77.5</v>
      </c>
      <c r="AE51" s="4"/>
      <c r="AF51" s="4"/>
    </row>
    <row r="52" spans="1:32" ht="12.75">
      <c r="A52" s="14">
        <f t="shared" si="3"/>
        <v>-36</v>
      </c>
      <c r="D52" s="10"/>
      <c r="E52" s="10"/>
      <c r="F52" s="10"/>
      <c r="G52" s="10"/>
      <c r="H52" s="10"/>
      <c r="I52" s="38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4"/>
      <c r="AF52" s="4"/>
    </row>
    <row r="53" spans="1:32" ht="12.75">
      <c r="A53" s="14">
        <f>A52-1</f>
        <v>-37</v>
      </c>
      <c r="B53" s="15" t="s">
        <v>21</v>
      </c>
      <c r="D53" s="10">
        <f aca="true" t="shared" si="35" ref="D53:Z53">D38+D46</f>
        <v>56.669415505</v>
      </c>
      <c r="E53" s="10">
        <f t="shared" si="35"/>
        <v>66.54734541037496</v>
      </c>
      <c r="F53" s="10">
        <f t="shared" si="35"/>
        <v>70.44331300568099</v>
      </c>
      <c r="G53" s="10">
        <f t="shared" si="35"/>
        <v>76.86116666404348</v>
      </c>
      <c r="H53" s="10">
        <f t="shared" si="35"/>
        <v>90.76757956629795</v>
      </c>
      <c r="I53" s="38">
        <f t="shared" si="35"/>
        <v>100</v>
      </c>
      <c r="J53" s="10">
        <f t="shared" si="35"/>
        <v>100</v>
      </c>
      <c r="K53" s="10">
        <f t="shared" si="35"/>
        <v>100</v>
      </c>
      <c r="L53" s="10">
        <f t="shared" si="35"/>
        <v>100</v>
      </c>
      <c r="M53" s="10">
        <f t="shared" si="35"/>
        <v>100</v>
      </c>
      <c r="N53" s="10">
        <f t="shared" si="35"/>
        <v>100</v>
      </c>
      <c r="O53" s="10">
        <f t="shared" si="35"/>
        <v>100</v>
      </c>
      <c r="P53" s="10">
        <f t="shared" si="35"/>
        <v>100</v>
      </c>
      <c r="Q53" s="10">
        <f t="shared" si="35"/>
        <v>100</v>
      </c>
      <c r="R53" s="10">
        <f t="shared" si="35"/>
        <v>100</v>
      </c>
      <c r="S53" s="10">
        <f t="shared" si="35"/>
        <v>100</v>
      </c>
      <c r="T53" s="10">
        <f t="shared" si="35"/>
        <v>100</v>
      </c>
      <c r="U53" s="10">
        <f t="shared" si="35"/>
        <v>100</v>
      </c>
      <c r="V53" s="10">
        <f t="shared" si="35"/>
        <v>100</v>
      </c>
      <c r="W53" s="10">
        <f t="shared" si="35"/>
        <v>100</v>
      </c>
      <c r="X53" s="10">
        <f t="shared" si="35"/>
        <v>100</v>
      </c>
      <c r="Y53" s="10">
        <f t="shared" si="35"/>
        <v>100</v>
      </c>
      <c r="Z53" s="10">
        <f t="shared" si="35"/>
        <v>100</v>
      </c>
      <c r="AA53" s="10">
        <f>AA38+AA46</f>
        <v>100</v>
      </c>
      <c r="AB53" s="10">
        <f>AB38+AB46</f>
        <v>100</v>
      </c>
      <c r="AC53" s="10">
        <f>AC38+AC46</f>
        <v>100</v>
      </c>
      <c r="AD53" s="10">
        <f>AD38+AD46</f>
        <v>100</v>
      </c>
      <c r="AE53" s="4"/>
      <c r="AF53" s="4"/>
    </row>
    <row r="54" spans="1:30" ht="12.75">
      <c r="A54" s="14">
        <f t="shared" si="3"/>
        <v>-38</v>
      </c>
      <c r="B54" s="15" t="s">
        <v>24</v>
      </c>
      <c r="C54" s="15"/>
      <c r="D54" s="10">
        <f>+D39+D51</f>
        <v>30.404680597015556</v>
      </c>
      <c r="E54" s="10">
        <f aca="true" t="shared" si="36" ref="E54:W54">+E39+E51</f>
        <v>42.8148946945234</v>
      </c>
      <c r="F54" s="10">
        <f t="shared" si="36"/>
        <v>52.99938354684453</v>
      </c>
      <c r="G54" s="10">
        <f t="shared" si="36"/>
        <v>64.27773823880663</v>
      </c>
      <c r="H54" s="10">
        <f t="shared" si="36"/>
        <v>77.73060079770178</v>
      </c>
      <c r="I54" s="38">
        <f t="shared" si="36"/>
        <v>82.5</v>
      </c>
      <c r="J54" s="10">
        <f t="shared" si="36"/>
        <v>77.5</v>
      </c>
      <c r="K54" s="10">
        <f t="shared" si="36"/>
        <v>72.5</v>
      </c>
      <c r="L54" s="10">
        <f t="shared" si="36"/>
        <v>67.5</v>
      </c>
      <c r="M54" s="10">
        <f t="shared" si="36"/>
        <v>62.5</v>
      </c>
      <c r="N54" s="10">
        <f t="shared" si="36"/>
        <v>57.5</v>
      </c>
      <c r="O54" s="10">
        <f t="shared" si="36"/>
        <v>52.5</v>
      </c>
      <c r="P54" s="10">
        <f t="shared" si="36"/>
        <v>47.5</v>
      </c>
      <c r="Q54" s="10">
        <f t="shared" si="36"/>
        <v>42.5</v>
      </c>
      <c r="R54" s="10">
        <f t="shared" si="36"/>
        <v>37.5</v>
      </c>
      <c r="S54" s="10">
        <f t="shared" si="36"/>
        <v>32.5</v>
      </c>
      <c r="T54" s="10">
        <f t="shared" si="36"/>
        <v>27.5</v>
      </c>
      <c r="U54" s="10">
        <f t="shared" si="36"/>
        <v>22.5</v>
      </c>
      <c r="V54" s="10">
        <f t="shared" si="36"/>
        <v>17.5</v>
      </c>
      <c r="W54" s="10">
        <f t="shared" si="36"/>
        <v>12.5</v>
      </c>
      <c r="X54" s="10">
        <f aca="true" t="shared" si="37" ref="X54:AD54">+X39+X51</f>
        <v>17.5</v>
      </c>
      <c r="Y54" s="10">
        <f t="shared" si="37"/>
        <v>32.5</v>
      </c>
      <c r="Z54" s="10">
        <f t="shared" si="37"/>
        <v>47.5</v>
      </c>
      <c r="AA54" s="10">
        <f t="shared" si="37"/>
        <v>62.5</v>
      </c>
      <c r="AB54" s="10">
        <f t="shared" si="37"/>
        <v>77.5</v>
      </c>
      <c r="AC54" s="10">
        <f t="shared" si="37"/>
        <v>82.5</v>
      </c>
      <c r="AD54" s="10">
        <f t="shared" si="37"/>
        <v>77.5</v>
      </c>
    </row>
    <row r="55" spans="1:30" ht="12.75">
      <c r="A55" s="14">
        <f t="shared" si="3"/>
        <v>-39</v>
      </c>
      <c r="B55" s="15" t="s">
        <v>25</v>
      </c>
      <c r="C55" s="15"/>
      <c r="D55" s="10">
        <f>D41+D49</f>
        <v>2.8334707752500004</v>
      </c>
      <c r="E55" s="10">
        <f aca="true" t="shared" si="38" ref="E55:W55">E41+E49</f>
        <v>3.3273672705187476</v>
      </c>
      <c r="F55" s="10">
        <f t="shared" si="38"/>
        <v>3.52216565028405</v>
      </c>
      <c r="G55" s="10">
        <f t="shared" si="38"/>
        <v>3.8430583332021744</v>
      </c>
      <c r="H55" s="10">
        <f t="shared" si="38"/>
        <v>4.538378978314897</v>
      </c>
      <c r="I55" s="38">
        <f t="shared" si="38"/>
        <v>5</v>
      </c>
      <c r="J55" s="10">
        <f t="shared" si="38"/>
        <v>5</v>
      </c>
      <c r="K55" s="10">
        <f t="shared" si="38"/>
        <v>5</v>
      </c>
      <c r="L55" s="10">
        <f t="shared" si="38"/>
        <v>5</v>
      </c>
      <c r="M55" s="10">
        <f t="shared" si="38"/>
        <v>5</v>
      </c>
      <c r="N55" s="10">
        <f t="shared" si="38"/>
        <v>5</v>
      </c>
      <c r="O55" s="10">
        <f t="shared" si="38"/>
        <v>5</v>
      </c>
      <c r="P55" s="10">
        <f t="shared" si="38"/>
        <v>5</v>
      </c>
      <c r="Q55" s="10">
        <f t="shared" si="38"/>
        <v>5</v>
      </c>
      <c r="R55" s="10">
        <f t="shared" si="38"/>
        <v>5</v>
      </c>
      <c r="S55" s="10">
        <f t="shared" si="38"/>
        <v>5</v>
      </c>
      <c r="T55" s="10">
        <f t="shared" si="38"/>
        <v>5</v>
      </c>
      <c r="U55" s="10">
        <f t="shared" si="38"/>
        <v>5</v>
      </c>
      <c r="V55" s="10">
        <f t="shared" si="38"/>
        <v>5</v>
      </c>
      <c r="W55" s="10">
        <f t="shared" si="38"/>
        <v>5</v>
      </c>
      <c r="X55" s="10">
        <f aca="true" t="shared" si="39" ref="X55:AD55">X41+X49</f>
        <v>5</v>
      </c>
      <c r="Y55" s="10">
        <f t="shared" si="39"/>
        <v>5</v>
      </c>
      <c r="Z55" s="10">
        <f t="shared" si="39"/>
        <v>5</v>
      </c>
      <c r="AA55" s="10">
        <f t="shared" si="39"/>
        <v>5</v>
      </c>
      <c r="AB55" s="10">
        <f t="shared" si="39"/>
        <v>5</v>
      </c>
      <c r="AC55" s="10">
        <f t="shared" si="39"/>
        <v>5</v>
      </c>
      <c r="AD55" s="10">
        <f t="shared" si="39"/>
        <v>5</v>
      </c>
    </row>
    <row r="56" spans="1:32" ht="12.75">
      <c r="A56" s="14">
        <f t="shared" si="3"/>
        <v>-40</v>
      </c>
      <c r="D56" s="4"/>
      <c r="E56" s="4"/>
      <c r="F56" s="4"/>
      <c r="G56" s="4"/>
      <c r="H56" s="4"/>
      <c r="I56" s="5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2.75">
      <c r="A57" s="14">
        <f t="shared" si="3"/>
        <v>-41</v>
      </c>
      <c r="B57" s="3" t="s">
        <v>8</v>
      </c>
      <c r="C57" s="3"/>
      <c r="D57" s="4"/>
      <c r="E57" s="4"/>
      <c r="F57" s="4"/>
      <c r="G57" s="4"/>
      <c r="H57" s="4"/>
      <c r="I57" s="51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2.75">
      <c r="A58" s="14">
        <f t="shared" si="3"/>
        <v>-42</v>
      </c>
      <c r="B58" t="s">
        <v>3</v>
      </c>
      <c r="D58" s="10">
        <f aca="true" t="shared" si="40" ref="D58:Z58">$D$9*D34/100</f>
        <v>14.817923875432527</v>
      </c>
      <c r="E58" s="10">
        <f t="shared" si="40"/>
        <v>13.391699866609803</v>
      </c>
      <c r="F58" s="10">
        <f t="shared" si="40"/>
        <v>11.920383067033443</v>
      </c>
      <c r="G58" s="10">
        <f t="shared" si="40"/>
        <v>10.44906626745708</v>
      </c>
      <c r="H58" s="10">
        <f t="shared" si="40"/>
        <v>8.977749467880717</v>
      </c>
      <c r="I58" s="38">
        <f t="shared" si="40"/>
        <v>8.242091068092535</v>
      </c>
      <c r="J58" s="10">
        <f t="shared" si="40"/>
        <v>8.242091068092535</v>
      </c>
      <c r="K58" s="10">
        <f t="shared" si="40"/>
        <v>8.242091068092535</v>
      </c>
      <c r="L58" s="10">
        <f t="shared" si="40"/>
        <v>8.242091068092535</v>
      </c>
      <c r="M58" s="10">
        <f t="shared" si="40"/>
        <v>8.242091068092535</v>
      </c>
      <c r="N58" s="10">
        <f t="shared" si="40"/>
        <v>8.242091068092535</v>
      </c>
      <c r="O58" s="10">
        <f t="shared" si="40"/>
        <v>8.242091068092535</v>
      </c>
      <c r="P58" s="10">
        <f t="shared" si="40"/>
        <v>8.242091068092535</v>
      </c>
      <c r="Q58" s="10">
        <f t="shared" si="40"/>
        <v>8.242091068092535</v>
      </c>
      <c r="R58" s="10">
        <f t="shared" si="40"/>
        <v>8.242091068092535</v>
      </c>
      <c r="S58" s="10">
        <f t="shared" si="40"/>
        <v>8.242091068092535</v>
      </c>
      <c r="T58" s="10">
        <f t="shared" si="40"/>
        <v>8.242091068092535</v>
      </c>
      <c r="U58" s="10">
        <f t="shared" si="40"/>
        <v>8.242091068092535</v>
      </c>
      <c r="V58" s="10">
        <f t="shared" si="40"/>
        <v>8.242091068092535</v>
      </c>
      <c r="W58" s="10">
        <f t="shared" si="40"/>
        <v>8.242091068092535</v>
      </c>
      <c r="X58" s="10">
        <f t="shared" si="40"/>
        <v>8.242091068092535</v>
      </c>
      <c r="Y58" s="10">
        <f t="shared" si="40"/>
        <v>8.242091068092535</v>
      </c>
      <c r="Z58" s="10">
        <f t="shared" si="40"/>
        <v>8.242091068092535</v>
      </c>
      <c r="AA58" s="10">
        <f>$D$9*AA34/100</f>
        <v>8.242091068092535</v>
      </c>
      <c r="AB58" s="10">
        <f>$D$9*AB34/100</f>
        <v>8.242091068092535</v>
      </c>
      <c r="AC58" s="10">
        <f>$D$9*AC34/100</f>
        <v>8.242091068092535</v>
      </c>
      <c r="AD58" s="10">
        <f>$D$9*AD34/100</f>
        <v>8.242091068092535</v>
      </c>
      <c r="AE58" s="10"/>
      <c r="AF58" s="4"/>
    </row>
    <row r="59" spans="1:32" ht="12.75">
      <c r="A59" s="14">
        <f t="shared" si="3"/>
        <v>-43</v>
      </c>
      <c r="B59" s="54" t="s">
        <v>32</v>
      </c>
      <c r="D59" s="10">
        <v>5</v>
      </c>
      <c r="E59" s="10">
        <f>$D$59/$D$26*E26</f>
        <v>3.9155563675807548</v>
      </c>
      <c r="F59" s="10">
        <f>$D$59/$D$26*F26</f>
        <v>2.796825976843397</v>
      </c>
      <c r="G59" s="10">
        <f>$D$59/$D$26*G26</f>
        <v>1.6780955861060383</v>
      </c>
      <c r="H59" s="10">
        <f>$D$59/$D$26*H26</f>
        <v>0.5593651953686795</v>
      </c>
      <c r="I59" s="38">
        <f aca="true" t="shared" si="41" ref="I59:AD59">$D$59/$D$22*I22</f>
        <v>0</v>
      </c>
      <c r="J59" s="10">
        <f t="shared" si="41"/>
        <v>0</v>
      </c>
      <c r="K59" s="10">
        <f t="shared" si="41"/>
        <v>0</v>
      </c>
      <c r="L59" s="10">
        <f t="shared" si="41"/>
        <v>0</v>
      </c>
      <c r="M59" s="10">
        <f t="shared" si="41"/>
        <v>0</v>
      </c>
      <c r="N59" s="10">
        <f t="shared" si="41"/>
        <v>0</v>
      </c>
      <c r="O59" s="10">
        <f t="shared" si="41"/>
        <v>0</v>
      </c>
      <c r="P59" s="10">
        <f t="shared" si="41"/>
        <v>0</v>
      </c>
      <c r="Q59" s="10">
        <f t="shared" si="41"/>
        <v>0</v>
      </c>
      <c r="R59" s="10">
        <f t="shared" si="41"/>
        <v>0</v>
      </c>
      <c r="S59" s="10">
        <f t="shared" si="41"/>
        <v>0</v>
      </c>
      <c r="T59" s="10">
        <f t="shared" si="41"/>
        <v>0</v>
      </c>
      <c r="U59" s="10">
        <f t="shared" si="41"/>
        <v>0</v>
      </c>
      <c r="V59" s="10">
        <f t="shared" si="41"/>
        <v>0</v>
      </c>
      <c r="W59" s="10">
        <f t="shared" si="41"/>
        <v>0</v>
      </c>
      <c r="X59" s="10">
        <f t="shared" si="41"/>
        <v>0</v>
      </c>
      <c r="Y59" s="10">
        <f t="shared" si="41"/>
        <v>0</v>
      </c>
      <c r="Z59" s="10">
        <f t="shared" si="41"/>
        <v>0</v>
      </c>
      <c r="AA59" s="10">
        <f t="shared" si="41"/>
        <v>0</v>
      </c>
      <c r="AB59" s="10">
        <f t="shared" si="41"/>
        <v>0</v>
      </c>
      <c r="AC59" s="10">
        <f t="shared" si="41"/>
        <v>0</v>
      </c>
      <c r="AD59" s="10">
        <f t="shared" si="41"/>
        <v>0</v>
      </c>
      <c r="AE59" s="10"/>
      <c r="AF59" s="4"/>
    </row>
    <row r="60" spans="1:32" ht="16.5" customHeight="1">
      <c r="A60" s="14"/>
      <c r="B60" t="s">
        <v>29</v>
      </c>
      <c r="D60" s="10"/>
      <c r="E60" s="10"/>
      <c r="F60" s="10"/>
      <c r="G60" s="10"/>
      <c r="H60" s="10"/>
      <c r="I60" s="38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4"/>
    </row>
    <row r="61" spans="1:32" ht="12.75">
      <c r="A61" s="14">
        <f>A59-1</f>
        <v>-44</v>
      </c>
      <c r="B61" t="s">
        <v>30</v>
      </c>
      <c r="D61" s="10">
        <f>D55</f>
        <v>2.8334707752500004</v>
      </c>
      <c r="E61" s="10">
        <f aca="true" t="shared" si="42" ref="E61:W61">E55</f>
        <v>3.3273672705187476</v>
      </c>
      <c r="F61" s="10">
        <f t="shared" si="42"/>
        <v>3.52216565028405</v>
      </c>
      <c r="G61" s="10">
        <f t="shared" si="42"/>
        <v>3.8430583332021744</v>
      </c>
      <c r="H61" s="10">
        <f t="shared" si="42"/>
        <v>4.538378978314897</v>
      </c>
      <c r="I61" s="38">
        <f t="shared" si="42"/>
        <v>5</v>
      </c>
      <c r="J61" s="10">
        <f t="shared" si="42"/>
        <v>5</v>
      </c>
      <c r="K61" s="10">
        <f t="shared" si="42"/>
        <v>5</v>
      </c>
      <c r="L61" s="10">
        <f t="shared" si="42"/>
        <v>5</v>
      </c>
      <c r="M61" s="10">
        <f t="shared" si="42"/>
        <v>5</v>
      </c>
      <c r="N61" s="10">
        <f t="shared" si="42"/>
        <v>5</v>
      </c>
      <c r="O61" s="10">
        <f t="shared" si="42"/>
        <v>5</v>
      </c>
      <c r="P61" s="10">
        <f t="shared" si="42"/>
        <v>5</v>
      </c>
      <c r="Q61" s="10">
        <f t="shared" si="42"/>
        <v>5</v>
      </c>
      <c r="R61" s="10">
        <f t="shared" si="42"/>
        <v>5</v>
      </c>
      <c r="S61" s="10">
        <f t="shared" si="42"/>
        <v>5</v>
      </c>
      <c r="T61" s="10">
        <f t="shared" si="42"/>
        <v>5</v>
      </c>
      <c r="U61" s="10">
        <f t="shared" si="42"/>
        <v>5</v>
      </c>
      <c r="V61" s="10">
        <f t="shared" si="42"/>
        <v>5</v>
      </c>
      <c r="W61" s="10">
        <f t="shared" si="42"/>
        <v>5</v>
      </c>
      <c r="X61" s="10">
        <f aca="true" t="shared" si="43" ref="X61:AD61">X55</f>
        <v>5</v>
      </c>
      <c r="Y61" s="10">
        <f t="shared" si="43"/>
        <v>5</v>
      </c>
      <c r="Z61" s="10">
        <f t="shared" si="43"/>
        <v>5</v>
      </c>
      <c r="AA61" s="10">
        <f t="shared" si="43"/>
        <v>5</v>
      </c>
      <c r="AB61" s="10">
        <f t="shared" si="43"/>
        <v>5</v>
      </c>
      <c r="AC61" s="10">
        <f t="shared" si="43"/>
        <v>5</v>
      </c>
      <c r="AD61" s="10">
        <f t="shared" si="43"/>
        <v>5</v>
      </c>
      <c r="AE61" s="10"/>
      <c r="AF61" s="4"/>
    </row>
    <row r="62" spans="1:32" ht="12.75">
      <c r="A62" s="14">
        <f t="shared" si="3"/>
        <v>-45</v>
      </c>
      <c r="B62" t="s">
        <v>31</v>
      </c>
      <c r="D62" s="39">
        <f aca="true" t="shared" si="44" ref="D62:I62">D54*$D$12</f>
        <v>3.523902481194103</v>
      </c>
      <c r="E62" s="39">
        <f t="shared" si="44"/>
        <v>4.962246295095262</v>
      </c>
      <c r="F62" s="39">
        <f t="shared" si="44"/>
        <v>6.142628553079281</v>
      </c>
      <c r="G62" s="39">
        <f t="shared" si="44"/>
        <v>7.449789861877689</v>
      </c>
      <c r="H62" s="39">
        <f t="shared" si="44"/>
        <v>9.008976632453637</v>
      </c>
      <c r="I62" s="39">
        <f t="shared" si="44"/>
        <v>9.56175</v>
      </c>
      <c r="J62" s="39">
        <f aca="true" t="shared" si="45" ref="J62:Z62">J54*$D$12</f>
        <v>8.98225</v>
      </c>
      <c r="K62" s="39">
        <f t="shared" si="45"/>
        <v>8.402750000000001</v>
      </c>
      <c r="L62" s="39">
        <f t="shared" si="45"/>
        <v>7.82325</v>
      </c>
      <c r="M62" s="39">
        <f t="shared" si="45"/>
        <v>7.24375</v>
      </c>
      <c r="N62" s="39">
        <f t="shared" si="45"/>
        <v>6.66425</v>
      </c>
      <c r="O62" s="39">
        <f t="shared" si="45"/>
        <v>6.0847500000000005</v>
      </c>
      <c r="P62" s="39">
        <f t="shared" si="45"/>
        <v>5.50525</v>
      </c>
      <c r="Q62" s="39">
        <f t="shared" si="45"/>
        <v>4.92575</v>
      </c>
      <c r="R62" s="39">
        <f t="shared" si="45"/>
        <v>4.34625</v>
      </c>
      <c r="S62" s="39">
        <f t="shared" si="45"/>
        <v>3.76675</v>
      </c>
      <c r="T62" s="39">
        <f t="shared" si="45"/>
        <v>3.18725</v>
      </c>
      <c r="U62" s="39">
        <f t="shared" si="45"/>
        <v>2.6077500000000002</v>
      </c>
      <c r="V62" s="39">
        <f t="shared" si="45"/>
        <v>2.02825</v>
      </c>
      <c r="W62" s="39">
        <f t="shared" si="45"/>
        <v>1.44875</v>
      </c>
      <c r="X62" s="39">
        <f t="shared" si="45"/>
        <v>2.02825</v>
      </c>
      <c r="Y62" s="39">
        <f t="shared" si="45"/>
        <v>3.76675</v>
      </c>
      <c r="Z62" s="39">
        <f t="shared" si="45"/>
        <v>5.50525</v>
      </c>
      <c r="AA62" s="39">
        <f>AA54*$D$12</f>
        <v>7.24375</v>
      </c>
      <c r="AB62" s="39">
        <f>AB54*$D$12</f>
        <v>8.98225</v>
      </c>
      <c r="AC62" s="39">
        <f>AC54*$D$12</f>
        <v>9.56175</v>
      </c>
      <c r="AD62" s="39">
        <f>AD54*$D$12</f>
        <v>8.98225</v>
      </c>
      <c r="AE62" s="28"/>
      <c r="AF62" s="5"/>
    </row>
    <row r="63" spans="1:32" ht="12.75">
      <c r="A63" s="14"/>
      <c r="B63" t="s">
        <v>28</v>
      </c>
      <c r="D63" s="39">
        <f>D61+D62</f>
        <v>6.357373256444103</v>
      </c>
      <c r="E63" s="39">
        <f aca="true" t="shared" si="46" ref="E63:AA63">E61+E62</f>
        <v>8.28961356561401</v>
      </c>
      <c r="F63" s="39">
        <f t="shared" si="46"/>
        <v>9.664794203363332</v>
      </c>
      <c r="G63" s="39">
        <f t="shared" si="46"/>
        <v>11.292848195079863</v>
      </c>
      <c r="H63" s="39">
        <f t="shared" si="46"/>
        <v>13.547355610768534</v>
      </c>
      <c r="I63" s="39">
        <f t="shared" si="46"/>
        <v>14.56175</v>
      </c>
      <c r="J63" s="39">
        <f t="shared" si="46"/>
        <v>13.98225</v>
      </c>
      <c r="K63" s="39">
        <f t="shared" si="46"/>
        <v>13.402750000000001</v>
      </c>
      <c r="L63" s="39">
        <f t="shared" si="46"/>
        <v>12.82325</v>
      </c>
      <c r="M63" s="39">
        <f t="shared" si="46"/>
        <v>12.24375</v>
      </c>
      <c r="N63" s="39">
        <f t="shared" si="46"/>
        <v>11.66425</v>
      </c>
      <c r="O63" s="39">
        <f t="shared" si="46"/>
        <v>11.08475</v>
      </c>
      <c r="P63" s="39">
        <f t="shared" si="46"/>
        <v>10.50525</v>
      </c>
      <c r="Q63" s="39">
        <f t="shared" si="46"/>
        <v>9.92575</v>
      </c>
      <c r="R63" s="39">
        <f t="shared" si="46"/>
        <v>9.346250000000001</v>
      </c>
      <c r="S63" s="39">
        <f t="shared" si="46"/>
        <v>8.76675</v>
      </c>
      <c r="T63" s="39">
        <f t="shared" si="46"/>
        <v>8.18725</v>
      </c>
      <c r="U63" s="39">
        <f t="shared" si="46"/>
        <v>7.60775</v>
      </c>
      <c r="V63" s="39">
        <f t="shared" si="46"/>
        <v>7.02825</v>
      </c>
      <c r="W63" s="39">
        <f t="shared" si="46"/>
        <v>6.44875</v>
      </c>
      <c r="X63" s="39">
        <f t="shared" si="46"/>
        <v>7.02825</v>
      </c>
      <c r="Y63" s="39">
        <f t="shared" si="46"/>
        <v>8.76675</v>
      </c>
      <c r="Z63" s="39">
        <f t="shared" si="46"/>
        <v>10.50525</v>
      </c>
      <c r="AA63" s="39">
        <f t="shared" si="46"/>
        <v>12.24375</v>
      </c>
      <c r="AB63" s="39">
        <f>AB61+AB62</f>
        <v>13.98225</v>
      </c>
      <c r="AC63" s="39">
        <f>AC61+AC62</f>
        <v>14.56175</v>
      </c>
      <c r="AD63" s="39">
        <f>AD61+AD62</f>
        <v>13.98225</v>
      </c>
      <c r="AE63" s="28"/>
      <c r="AF63" s="5"/>
    </row>
    <row r="64" spans="1:32" ht="5.25" customHeight="1">
      <c r="A64" s="14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28"/>
      <c r="AF64" s="5"/>
    </row>
    <row r="65" spans="1:32" ht="12.75">
      <c r="A65" s="14">
        <f>A62-1</f>
        <v>-46</v>
      </c>
      <c r="B65" t="s">
        <v>4</v>
      </c>
      <c r="D65" s="10">
        <f>SUM(D58:D62)</f>
        <v>26.17529713187663</v>
      </c>
      <c r="E65" s="10">
        <f aca="true" t="shared" si="47" ref="E65:W65">SUM(E58:E62)</f>
        <v>25.596869799804566</v>
      </c>
      <c r="F65" s="10">
        <f t="shared" si="47"/>
        <v>24.38200324724017</v>
      </c>
      <c r="G65" s="10">
        <f t="shared" si="47"/>
        <v>23.420010048642983</v>
      </c>
      <c r="H65" s="10">
        <f t="shared" si="47"/>
        <v>23.08447027401793</v>
      </c>
      <c r="I65" s="38">
        <f t="shared" si="47"/>
        <v>22.803841068092535</v>
      </c>
      <c r="J65" s="10">
        <f t="shared" si="47"/>
        <v>22.224341068092535</v>
      </c>
      <c r="K65" s="10">
        <f t="shared" si="47"/>
        <v>21.644841068092536</v>
      </c>
      <c r="L65" s="10">
        <f t="shared" si="47"/>
        <v>21.065341068092536</v>
      </c>
      <c r="M65" s="10">
        <f t="shared" si="47"/>
        <v>20.485841068092533</v>
      </c>
      <c r="N65" s="10">
        <f t="shared" si="47"/>
        <v>19.906341068092534</v>
      </c>
      <c r="O65" s="10">
        <f t="shared" si="47"/>
        <v>19.326841068092534</v>
      </c>
      <c r="P65" s="10">
        <f t="shared" si="47"/>
        <v>18.747341068092535</v>
      </c>
      <c r="Q65" s="10">
        <f t="shared" si="47"/>
        <v>18.167841068092535</v>
      </c>
      <c r="R65" s="10">
        <f t="shared" si="47"/>
        <v>17.588341068092536</v>
      </c>
      <c r="S65" s="10">
        <f t="shared" si="47"/>
        <v>17.008841068092536</v>
      </c>
      <c r="T65" s="10">
        <f t="shared" si="47"/>
        <v>16.429341068092533</v>
      </c>
      <c r="U65" s="10">
        <f t="shared" si="47"/>
        <v>15.849841068092534</v>
      </c>
      <c r="V65" s="10">
        <f t="shared" si="47"/>
        <v>15.270341068092534</v>
      </c>
      <c r="W65" s="10">
        <f t="shared" si="47"/>
        <v>14.690841068092535</v>
      </c>
      <c r="X65" s="10">
        <f aca="true" t="shared" si="48" ref="X65:AD65">SUM(X58:X62)</f>
        <v>15.270341068092534</v>
      </c>
      <c r="Y65" s="10">
        <f t="shared" si="48"/>
        <v>17.008841068092536</v>
      </c>
      <c r="Z65" s="10">
        <f t="shared" si="48"/>
        <v>18.747341068092535</v>
      </c>
      <c r="AA65" s="10">
        <f t="shared" si="48"/>
        <v>20.485841068092533</v>
      </c>
      <c r="AB65" s="10">
        <f t="shared" si="48"/>
        <v>22.224341068092535</v>
      </c>
      <c r="AC65" s="10">
        <f t="shared" si="48"/>
        <v>22.803841068092535</v>
      </c>
      <c r="AD65" s="10">
        <f t="shared" si="48"/>
        <v>22.224341068092535</v>
      </c>
      <c r="AE65" s="10"/>
      <c r="AF65" s="4"/>
    </row>
    <row r="66" spans="1:32" ht="12.75">
      <c r="A66" s="14">
        <f t="shared" si="3"/>
        <v>-47</v>
      </c>
      <c r="D66" s="10"/>
      <c r="E66" s="10"/>
      <c r="F66" s="10"/>
      <c r="G66" s="10"/>
      <c r="H66" s="10"/>
      <c r="I66" s="38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4"/>
    </row>
    <row r="67" spans="1:32" ht="25.5">
      <c r="A67" s="14">
        <f t="shared" si="3"/>
        <v>-48</v>
      </c>
      <c r="B67" s="37" t="s">
        <v>23</v>
      </c>
      <c r="C67" s="3"/>
      <c r="D67" s="10"/>
      <c r="E67" s="10"/>
      <c r="F67" s="10"/>
      <c r="G67" s="10"/>
      <c r="H67" s="10"/>
      <c r="I67" s="38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4"/>
    </row>
    <row r="68" spans="1:32" ht="12.75">
      <c r="A68" s="14">
        <f t="shared" si="3"/>
        <v>-49</v>
      </c>
      <c r="B68" s="36" t="s">
        <v>3</v>
      </c>
      <c r="D68" s="10">
        <f>D75-D72-D71-D69</f>
        <v>11.773841099597128</v>
      </c>
      <c r="E68" s="10">
        <f aca="true" t="shared" si="49" ref="E68:W68">E75-E72-E71-E69</f>
        <v>10.641108828642604</v>
      </c>
      <c r="F68" s="10">
        <f t="shared" si="49"/>
        <v>9.898631642754294</v>
      </c>
      <c r="G68" s="10">
        <f t="shared" si="49"/>
        <v>8.990646912972132</v>
      </c>
      <c r="H68" s="10">
        <f t="shared" si="49"/>
        <v>7.466763628600422</v>
      </c>
      <c r="I68" s="38">
        <f t="shared" si="49"/>
        <v>6.213841068092535</v>
      </c>
      <c r="J68" s="10">
        <f t="shared" si="49"/>
        <v>5.634341068092535</v>
      </c>
      <c r="K68" s="10">
        <f t="shared" si="49"/>
        <v>5.054841068092536</v>
      </c>
      <c r="L68" s="10">
        <f t="shared" si="49"/>
        <v>4.475341068092536</v>
      </c>
      <c r="M68" s="10">
        <f t="shared" si="49"/>
        <v>3.8958410680925333</v>
      </c>
      <c r="N68" s="10">
        <f t="shared" si="49"/>
        <v>3.316341068092534</v>
      </c>
      <c r="O68" s="10">
        <f t="shared" si="49"/>
        <v>2.7368410680925344</v>
      </c>
      <c r="P68" s="10">
        <f t="shared" si="49"/>
        <v>2.157341068092535</v>
      </c>
      <c r="Q68" s="10">
        <f t="shared" si="49"/>
        <v>1.5778410680925354</v>
      </c>
      <c r="R68" s="10">
        <f t="shared" si="49"/>
        <v>0.998341068092536</v>
      </c>
      <c r="S68" s="10">
        <f t="shared" si="49"/>
        <v>0.4188410680925365</v>
      </c>
      <c r="T68" s="10">
        <f t="shared" si="49"/>
        <v>-0.1606589319074665</v>
      </c>
      <c r="U68" s="10">
        <f t="shared" si="49"/>
        <v>-0.740158931907466</v>
      </c>
      <c r="V68" s="10">
        <f t="shared" si="49"/>
        <v>-1.3196589319074654</v>
      </c>
      <c r="W68" s="10">
        <f t="shared" si="49"/>
        <v>-1.8991589319074649</v>
      </c>
      <c r="X68" s="10">
        <f aca="true" t="shared" si="50" ref="X68:AD68">X75-X72-X71-X69</f>
        <v>-1.3196589319074654</v>
      </c>
      <c r="Y68" s="10">
        <f t="shared" si="50"/>
        <v>0.4188410680925365</v>
      </c>
      <c r="Z68" s="10">
        <f t="shared" si="50"/>
        <v>2.157341068092535</v>
      </c>
      <c r="AA68" s="10">
        <f t="shared" si="50"/>
        <v>3.8958410680925333</v>
      </c>
      <c r="AB68" s="10">
        <f t="shared" si="50"/>
        <v>5.634341068092535</v>
      </c>
      <c r="AC68" s="10">
        <f t="shared" si="50"/>
        <v>6.213841068092535</v>
      </c>
      <c r="AD68" s="10">
        <f t="shared" si="50"/>
        <v>5.634341068092535</v>
      </c>
      <c r="AE68" s="10"/>
      <c r="AF68" s="4"/>
    </row>
    <row r="69" spans="1:32" ht="12.75">
      <c r="A69" s="14">
        <f t="shared" si="3"/>
        <v>-50</v>
      </c>
      <c r="B69" s="54" t="s">
        <v>32</v>
      </c>
      <c r="D69" s="10">
        <f>D59</f>
        <v>5</v>
      </c>
      <c r="E69" s="10">
        <f aca="true" t="shared" si="51" ref="E69:W69">E59</f>
        <v>3.9155563675807548</v>
      </c>
      <c r="F69" s="10">
        <f t="shared" si="51"/>
        <v>2.796825976843397</v>
      </c>
      <c r="G69" s="10">
        <f t="shared" si="51"/>
        <v>1.6780955861060383</v>
      </c>
      <c r="H69" s="10">
        <f t="shared" si="51"/>
        <v>0.5593651953686795</v>
      </c>
      <c r="I69" s="38">
        <f t="shared" si="51"/>
        <v>0</v>
      </c>
      <c r="J69" s="10">
        <f t="shared" si="51"/>
        <v>0</v>
      </c>
      <c r="K69" s="10">
        <f t="shared" si="51"/>
        <v>0</v>
      </c>
      <c r="L69" s="10">
        <f t="shared" si="51"/>
        <v>0</v>
      </c>
      <c r="M69" s="10">
        <f t="shared" si="51"/>
        <v>0</v>
      </c>
      <c r="N69" s="10">
        <f t="shared" si="51"/>
        <v>0</v>
      </c>
      <c r="O69" s="10">
        <f t="shared" si="51"/>
        <v>0</v>
      </c>
      <c r="P69" s="10">
        <f t="shared" si="51"/>
        <v>0</v>
      </c>
      <c r="Q69" s="10">
        <f t="shared" si="51"/>
        <v>0</v>
      </c>
      <c r="R69" s="10">
        <f t="shared" si="51"/>
        <v>0</v>
      </c>
      <c r="S69" s="10">
        <f t="shared" si="51"/>
        <v>0</v>
      </c>
      <c r="T69" s="10">
        <f t="shared" si="51"/>
        <v>0</v>
      </c>
      <c r="U69" s="10">
        <f t="shared" si="51"/>
        <v>0</v>
      </c>
      <c r="V69" s="10">
        <f t="shared" si="51"/>
        <v>0</v>
      </c>
      <c r="W69" s="10">
        <f t="shared" si="51"/>
        <v>0</v>
      </c>
      <c r="X69" s="10">
        <f aca="true" t="shared" si="52" ref="X69:AD69">X59</f>
        <v>0</v>
      </c>
      <c r="Y69" s="10">
        <f t="shared" si="52"/>
        <v>0</v>
      </c>
      <c r="Z69" s="10">
        <f t="shared" si="52"/>
        <v>0</v>
      </c>
      <c r="AA69" s="10">
        <f t="shared" si="52"/>
        <v>0</v>
      </c>
      <c r="AB69" s="10">
        <f t="shared" si="52"/>
        <v>0</v>
      </c>
      <c r="AC69" s="10">
        <f t="shared" si="52"/>
        <v>0</v>
      </c>
      <c r="AD69" s="10">
        <f t="shared" si="52"/>
        <v>0</v>
      </c>
      <c r="AE69" s="10"/>
      <c r="AF69" s="4"/>
    </row>
    <row r="70" spans="1:32" ht="12.75">
      <c r="A70" s="14"/>
      <c r="B70" t="s">
        <v>48</v>
      </c>
      <c r="D70" s="10"/>
      <c r="E70" s="10"/>
      <c r="F70" s="10"/>
      <c r="G70" s="10"/>
      <c r="H70" s="10"/>
      <c r="I70" s="38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4"/>
    </row>
    <row r="71" spans="1:32" ht="12.75">
      <c r="A71" s="14">
        <f>A69-1</f>
        <v>-51</v>
      </c>
      <c r="B71" t="s">
        <v>30</v>
      </c>
      <c r="D71" s="10">
        <f>D55</f>
        <v>2.8334707752500004</v>
      </c>
      <c r="E71" s="10">
        <f aca="true" t="shared" si="53" ref="E71:W71">E55</f>
        <v>3.3273672705187476</v>
      </c>
      <c r="F71" s="10">
        <f t="shared" si="53"/>
        <v>3.52216565028405</v>
      </c>
      <c r="G71" s="10">
        <f t="shared" si="53"/>
        <v>3.8430583332021744</v>
      </c>
      <c r="H71" s="10">
        <f t="shared" si="53"/>
        <v>4.538378978314897</v>
      </c>
      <c r="I71" s="38">
        <f t="shared" si="53"/>
        <v>5</v>
      </c>
      <c r="J71" s="10">
        <f t="shared" si="53"/>
        <v>5</v>
      </c>
      <c r="K71" s="10">
        <f t="shared" si="53"/>
        <v>5</v>
      </c>
      <c r="L71" s="10">
        <f t="shared" si="53"/>
        <v>5</v>
      </c>
      <c r="M71" s="10">
        <f t="shared" si="53"/>
        <v>5</v>
      </c>
      <c r="N71" s="10">
        <f t="shared" si="53"/>
        <v>5</v>
      </c>
      <c r="O71" s="10">
        <f t="shared" si="53"/>
        <v>5</v>
      </c>
      <c r="P71" s="10">
        <f t="shared" si="53"/>
        <v>5</v>
      </c>
      <c r="Q71" s="10">
        <f t="shared" si="53"/>
        <v>5</v>
      </c>
      <c r="R71" s="10">
        <f t="shared" si="53"/>
        <v>5</v>
      </c>
      <c r="S71" s="10">
        <f t="shared" si="53"/>
        <v>5</v>
      </c>
      <c r="T71" s="10">
        <f t="shared" si="53"/>
        <v>5</v>
      </c>
      <c r="U71" s="10">
        <f t="shared" si="53"/>
        <v>5</v>
      </c>
      <c r="V71" s="10">
        <f t="shared" si="53"/>
        <v>5</v>
      </c>
      <c r="W71" s="10">
        <f t="shared" si="53"/>
        <v>5</v>
      </c>
      <c r="X71" s="10">
        <f aca="true" t="shared" si="54" ref="X71:AD71">X55</f>
        <v>5</v>
      </c>
      <c r="Y71" s="10">
        <f t="shared" si="54"/>
        <v>5</v>
      </c>
      <c r="Z71" s="10">
        <f t="shared" si="54"/>
        <v>5</v>
      </c>
      <c r="AA71" s="10">
        <f t="shared" si="54"/>
        <v>5</v>
      </c>
      <c r="AB71" s="10">
        <f t="shared" si="54"/>
        <v>5</v>
      </c>
      <c r="AC71" s="10">
        <f t="shared" si="54"/>
        <v>5</v>
      </c>
      <c r="AD71" s="10">
        <f t="shared" si="54"/>
        <v>5</v>
      </c>
      <c r="AE71" s="10"/>
      <c r="AF71" s="4"/>
    </row>
    <row r="72" spans="1:32" ht="12.75">
      <c r="A72" s="14">
        <f t="shared" si="3"/>
        <v>-52</v>
      </c>
      <c r="B72" t="s">
        <v>31</v>
      </c>
      <c r="D72" s="28">
        <f>D53*$D$12</f>
        <v>6.567985257029501</v>
      </c>
      <c r="E72" s="28">
        <f aca="true" t="shared" si="55" ref="E72:W72">E53*$D$12</f>
        <v>7.712837333062458</v>
      </c>
      <c r="F72" s="28">
        <f t="shared" si="55"/>
        <v>8.164379977358427</v>
      </c>
      <c r="G72" s="28">
        <f t="shared" si="55"/>
        <v>8.90820921636264</v>
      </c>
      <c r="H72" s="28">
        <f t="shared" si="55"/>
        <v>10.519962471733933</v>
      </c>
      <c r="I72" s="28">
        <f t="shared" si="55"/>
        <v>11.59</v>
      </c>
      <c r="J72" s="28">
        <f t="shared" si="55"/>
        <v>11.59</v>
      </c>
      <c r="K72" s="28">
        <f t="shared" si="55"/>
        <v>11.59</v>
      </c>
      <c r="L72" s="28">
        <f t="shared" si="55"/>
        <v>11.59</v>
      </c>
      <c r="M72" s="28">
        <f t="shared" si="55"/>
        <v>11.59</v>
      </c>
      <c r="N72" s="28">
        <f t="shared" si="55"/>
        <v>11.59</v>
      </c>
      <c r="O72" s="28">
        <f t="shared" si="55"/>
        <v>11.59</v>
      </c>
      <c r="P72" s="28">
        <f t="shared" si="55"/>
        <v>11.59</v>
      </c>
      <c r="Q72" s="28">
        <f>Q53*$D$12</f>
        <v>11.59</v>
      </c>
      <c r="R72" s="28">
        <f t="shared" si="55"/>
        <v>11.59</v>
      </c>
      <c r="S72" s="28">
        <f t="shared" si="55"/>
        <v>11.59</v>
      </c>
      <c r="T72" s="28">
        <f t="shared" si="55"/>
        <v>11.59</v>
      </c>
      <c r="U72" s="28">
        <f t="shared" si="55"/>
        <v>11.59</v>
      </c>
      <c r="V72" s="28">
        <f t="shared" si="55"/>
        <v>11.59</v>
      </c>
      <c r="W72" s="28">
        <f t="shared" si="55"/>
        <v>11.59</v>
      </c>
      <c r="X72" s="28">
        <f aca="true" t="shared" si="56" ref="X72:AD72">X53*$D$12</f>
        <v>11.59</v>
      </c>
      <c r="Y72" s="28">
        <f t="shared" si="56"/>
        <v>11.59</v>
      </c>
      <c r="Z72" s="28">
        <f t="shared" si="56"/>
        <v>11.59</v>
      </c>
      <c r="AA72" s="28">
        <f t="shared" si="56"/>
        <v>11.59</v>
      </c>
      <c r="AB72" s="28">
        <f t="shared" si="56"/>
        <v>11.59</v>
      </c>
      <c r="AC72" s="28">
        <f t="shared" si="56"/>
        <v>11.59</v>
      </c>
      <c r="AD72" s="28">
        <f t="shared" si="56"/>
        <v>11.59</v>
      </c>
      <c r="AE72" s="28"/>
      <c r="AF72" s="5"/>
    </row>
    <row r="73" spans="1:32" ht="12.75">
      <c r="A73" s="14">
        <f t="shared" si="3"/>
        <v>-53</v>
      </c>
      <c r="B73" t="s">
        <v>28</v>
      </c>
      <c r="D73" s="28">
        <f>D71+D72</f>
        <v>9.401456032279501</v>
      </c>
      <c r="E73" s="28">
        <f aca="true" t="shared" si="57" ref="E73:AA73">E71+E72</f>
        <v>11.040204603581206</v>
      </c>
      <c r="F73" s="28">
        <f t="shared" si="57"/>
        <v>11.686545627642477</v>
      </c>
      <c r="G73" s="28">
        <f t="shared" si="57"/>
        <v>12.751267549564814</v>
      </c>
      <c r="H73" s="28">
        <f t="shared" si="57"/>
        <v>15.05834145004883</v>
      </c>
      <c r="I73" s="28">
        <f t="shared" si="57"/>
        <v>16.59</v>
      </c>
      <c r="J73" s="28">
        <f t="shared" si="57"/>
        <v>16.59</v>
      </c>
      <c r="K73" s="28">
        <f t="shared" si="57"/>
        <v>16.59</v>
      </c>
      <c r="L73" s="28">
        <f t="shared" si="57"/>
        <v>16.59</v>
      </c>
      <c r="M73" s="28">
        <f t="shared" si="57"/>
        <v>16.59</v>
      </c>
      <c r="N73" s="28">
        <f t="shared" si="57"/>
        <v>16.59</v>
      </c>
      <c r="O73" s="28">
        <f t="shared" si="57"/>
        <v>16.59</v>
      </c>
      <c r="P73" s="28">
        <f t="shared" si="57"/>
        <v>16.59</v>
      </c>
      <c r="Q73" s="28">
        <f t="shared" si="57"/>
        <v>16.59</v>
      </c>
      <c r="R73" s="28">
        <f t="shared" si="57"/>
        <v>16.59</v>
      </c>
      <c r="S73" s="28">
        <f t="shared" si="57"/>
        <v>16.59</v>
      </c>
      <c r="T73" s="28">
        <f t="shared" si="57"/>
        <v>16.59</v>
      </c>
      <c r="U73" s="28">
        <f t="shared" si="57"/>
        <v>16.59</v>
      </c>
      <c r="V73" s="28">
        <f t="shared" si="57"/>
        <v>16.59</v>
      </c>
      <c r="W73" s="28">
        <f t="shared" si="57"/>
        <v>16.59</v>
      </c>
      <c r="X73" s="28">
        <f t="shared" si="57"/>
        <v>16.59</v>
      </c>
      <c r="Y73" s="28">
        <f t="shared" si="57"/>
        <v>16.59</v>
      </c>
      <c r="Z73" s="28">
        <f t="shared" si="57"/>
        <v>16.59</v>
      </c>
      <c r="AA73" s="28">
        <f t="shared" si="57"/>
        <v>16.59</v>
      </c>
      <c r="AB73" s="28">
        <f>AB71+AB72</f>
        <v>16.59</v>
      </c>
      <c r="AC73" s="28">
        <f>AC71+AC72</f>
        <v>16.59</v>
      </c>
      <c r="AD73" s="28">
        <f>AD71+AD72</f>
        <v>16.59</v>
      </c>
      <c r="AE73" s="28"/>
      <c r="AF73" s="5"/>
    </row>
    <row r="74" spans="1:32" ht="6" customHeight="1">
      <c r="A74" s="14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5"/>
    </row>
    <row r="75" spans="1:32" ht="12.75">
      <c r="A75" s="14">
        <f>A73-1</f>
        <v>-54</v>
      </c>
      <c r="B75" t="s">
        <v>4</v>
      </c>
      <c r="D75" s="10">
        <f>D65</f>
        <v>26.17529713187663</v>
      </c>
      <c r="E75" s="10">
        <f aca="true" t="shared" si="58" ref="E75:W75">E65</f>
        <v>25.596869799804566</v>
      </c>
      <c r="F75" s="10">
        <f t="shared" si="58"/>
        <v>24.38200324724017</v>
      </c>
      <c r="G75" s="10">
        <f t="shared" si="58"/>
        <v>23.420010048642983</v>
      </c>
      <c r="H75" s="10">
        <f t="shared" si="58"/>
        <v>23.08447027401793</v>
      </c>
      <c r="I75" s="38">
        <f t="shared" si="58"/>
        <v>22.803841068092535</v>
      </c>
      <c r="J75" s="10">
        <f t="shared" si="58"/>
        <v>22.224341068092535</v>
      </c>
      <c r="K75" s="10">
        <f t="shared" si="58"/>
        <v>21.644841068092536</v>
      </c>
      <c r="L75" s="10">
        <f t="shared" si="58"/>
        <v>21.065341068092536</v>
      </c>
      <c r="M75" s="10">
        <f t="shared" si="58"/>
        <v>20.485841068092533</v>
      </c>
      <c r="N75" s="10">
        <f t="shared" si="58"/>
        <v>19.906341068092534</v>
      </c>
      <c r="O75" s="10">
        <f t="shared" si="58"/>
        <v>19.326841068092534</v>
      </c>
      <c r="P75" s="10">
        <f t="shared" si="58"/>
        <v>18.747341068092535</v>
      </c>
      <c r="Q75" s="10">
        <f t="shared" si="58"/>
        <v>18.167841068092535</v>
      </c>
      <c r="R75" s="10">
        <f t="shared" si="58"/>
        <v>17.588341068092536</v>
      </c>
      <c r="S75" s="10">
        <f t="shared" si="58"/>
        <v>17.008841068092536</v>
      </c>
      <c r="T75" s="10">
        <f t="shared" si="58"/>
        <v>16.429341068092533</v>
      </c>
      <c r="U75" s="10">
        <f t="shared" si="58"/>
        <v>15.849841068092534</v>
      </c>
      <c r="V75" s="10">
        <f t="shared" si="58"/>
        <v>15.270341068092534</v>
      </c>
      <c r="W75" s="10">
        <f t="shared" si="58"/>
        <v>14.690841068092535</v>
      </c>
      <c r="X75" s="10">
        <f aca="true" t="shared" si="59" ref="X75:AD75">X65</f>
        <v>15.270341068092534</v>
      </c>
      <c r="Y75" s="10">
        <f t="shared" si="59"/>
        <v>17.008841068092536</v>
      </c>
      <c r="Z75" s="10">
        <f t="shared" si="59"/>
        <v>18.747341068092535</v>
      </c>
      <c r="AA75" s="10">
        <f t="shared" si="59"/>
        <v>20.485841068092533</v>
      </c>
      <c r="AB75" s="10">
        <f t="shared" si="59"/>
        <v>22.224341068092535</v>
      </c>
      <c r="AC75" s="10">
        <f t="shared" si="59"/>
        <v>22.803841068092535</v>
      </c>
      <c r="AD75" s="10">
        <f t="shared" si="59"/>
        <v>22.224341068092535</v>
      </c>
      <c r="AE75" s="10"/>
      <c r="AF75" s="4"/>
    </row>
    <row r="76" spans="1:32" ht="12.75">
      <c r="A76" s="14"/>
      <c r="D76" s="10"/>
      <c r="E76" s="10"/>
      <c r="F76" s="10"/>
      <c r="G76" s="10"/>
      <c r="H76" s="10"/>
      <c r="I76" s="38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4"/>
    </row>
    <row r="77" spans="1:32" ht="12.75">
      <c r="A77" s="14">
        <f>A75-1</f>
        <v>-55</v>
      </c>
      <c r="B77" s="37" t="s">
        <v>38</v>
      </c>
      <c r="D77" s="10"/>
      <c r="E77" s="10"/>
      <c r="F77" s="10"/>
      <c r="G77" s="10"/>
      <c r="H77" s="10"/>
      <c r="I77" s="38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4"/>
    </row>
    <row r="78" spans="1:32" ht="12.75">
      <c r="A78" s="14">
        <f>A77-1</f>
        <v>-56</v>
      </c>
      <c r="B78" s="36" t="s">
        <v>3</v>
      </c>
      <c r="D78" s="65">
        <f>D68-D58</f>
        <v>-3.044082775835399</v>
      </c>
      <c r="E78" s="65">
        <f aca="true" t="shared" si="60" ref="E78:Z78">E68-E58</f>
        <v>-2.750591037967199</v>
      </c>
      <c r="F78" s="65">
        <f t="shared" si="60"/>
        <v>-2.021751424279149</v>
      </c>
      <c r="G78" s="65">
        <f t="shared" si="60"/>
        <v>-1.458419354484949</v>
      </c>
      <c r="H78" s="65">
        <f t="shared" si="60"/>
        <v>-1.5109858392802948</v>
      </c>
      <c r="I78" s="65">
        <f t="shared" si="60"/>
        <v>-2.02825</v>
      </c>
      <c r="J78" s="65">
        <f t="shared" si="60"/>
        <v>-2.6077499999999993</v>
      </c>
      <c r="K78" s="65">
        <f t="shared" si="60"/>
        <v>-3.187249999999999</v>
      </c>
      <c r="L78" s="65">
        <f t="shared" si="60"/>
        <v>-3.7667499999999983</v>
      </c>
      <c r="M78" s="65">
        <f t="shared" si="60"/>
        <v>-4.346250000000001</v>
      </c>
      <c r="N78" s="65">
        <f t="shared" si="60"/>
        <v>-4.925750000000001</v>
      </c>
      <c r="O78" s="65">
        <f t="shared" si="60"/>
        <v>-5.50525</v>
      </c>
      <c r="P78" s="65">
        <f t="shared" si="60"/>
        <v>-6.08475</v>
      </c>
      <c r="Q78" s="65">
        <f t="shared" si="60"/>
        <v>-6.664249999999999</v>
      </c>
      <c r="R78" s="65">
        <f t="shared" si="60"/>
        <v>-7.243749999999999</v>
      </c>
      <c r="S78" s="65">
        <f t="shared" si="60"/>
        <v>-7.823249999999998</v>
      </c>
      <c r="T78" s="65">
        <f t="shared" si="60"/>
        <v>-8.402750000000001</v>
      </c>
      <c r="U78" s="65">
        <f t="shared" si="60"/>
        <v>-8.98225</v>
      </c>
      <c r="V78" s="65">
        <f t="shared" si="60"/>
        <v>-9.56175</v>
      </c>
      <c r="W78" s="65">
        <f t="shared" si="60"/>
        <v>-10.14125</v>
      </c>
      <c r="X78" s="65">
        <f t="shared" si="60"/>
        <v>-9.56175</v>
      </c>
      <c r="Y78" s="65">
        <f t="shared" si="60"/>
        <v>-7.823249999999998</v>
      </c>
      <c r="Z78" s="65">
        <f t="shared" si="60"/>
        <v>-6.08475</v>
      </c>
      <c r="AA78" s="65">
        <f aca="true" t="shared" si="61" ref="AA78:AD79">AA68-AA58</f>
        <v>-4.346250000000001</v>
      </c>
      <c r="AB78" s="65">
        <f t="shared" si="61"/>
        <v>-2.6077499999999993</v>
      </c>
      <c r="AC78" s="65">
        <f t="shared" si="61"/>
        <v>-2.02825</v>
      </c>
      <c r="AD78" s="65">
        <f t="shared" si="61"/>
        <v>-2.6077499999999993</v>
      </c>
      <c r="AE78" s="10"/>
      <c r="AF78" s="4"/>
    </row>
    <row r="79" spans="1:32" ht="12.75">
      <c r="A79" s="14">
        <f>A78-1</f>
        <v>-57</v>
      </c>
      <c r="B79" s="54" t="s">
        <v>32</v>
      </c>
      <c r="D79" s="10">
        <f>D69-D59</f>
        <v>0</v>
      </c>
      <c r="E79" s="10">
        <f aca="true" t="shared" si="62" ref="E79:Z79">E69-E59</f>
        <v>0</v>
      </c>
      <c r="F79" s="10">
        <f t="shared" si="62"/>
        <v>0</v>
      </c>
      <c r="G79" s="10">
        <f t="shared" si="62"/>
        <v>0</v>
      </c>
      <c r="H79" s="10">
        <f t="shared" si="62"/>
        <v>0</v>
      </c>
      <c r="I79" s="10">
        <f t="shared" si="62"/>
        <v>0</v>
      </c>
      <c r="J79" s="10">
        <f t="shared" si="62"/>
        <v>0</v>
      </c>
      <c r="K79" s="10">
        <f t="shared" si="62"/>
        <v>0</v>
      </c>
      <c r="L79" s="10">
        <f t="shared" si="62"/>
        <v>0</v>
      </c>
      <c r="M79" s="10">
        <f t="shared" si="62"/>
        <v>0</v>
      </c>
      <c r="N79" s="10">
        <f t="shared" si="62"/>
        <v>0</v>
      </c>
      <c r="O79" s="10">
        <f t="shared" si="62"/>
        <v>0</v>
      </c>
      <c r="P79" s="10">
        <f t="shared" si="62"/>
        <v>0</v>
      </c>
      <c r="Q79" s="10">
        <f t="shared" si="62"/>
        <v>0</v>
      </c>
      <c r="R79" s="10">
        <f t="shared" si="62"/>
        <v>0</v>
      </c>
      <c r="S79" s="10">
        <f t="shared" si="62"/>
        <v>0</v>
      </c>
      <c r="T79" s="10">
        <f t="shared" si="62"/>
        <v>0</v>
      </c>
      <c r="U79" s="10">
        <f t="shared" si="62"/>
        <v>0</v>
      </c>
      <c r="V79" s="10">
        <f t="shared" si="62"/>
        <v>0</v>
      </c>
      <c r="W79" s="10">
        <f t="shared" si="62"/>
        <v>0</v>
      </c>
      <c r="X79" s="10">
        <f t="shared" si="62"/>
        <v>0</v>
      </c>
      <c r="Y79" s="10">
        <f t="shared" si="62"/>
        <v>0</v>
      </c>
      <c r="Z79" s="10">
        <f t="shared" si="62"/>
        <v>0</v>
      </c>
      <c r="AA79" s="10">
        <f t="shared" si="61"/>
        <v>0</v>
      </c>
      <c r="AB79" s="10">
        <f t="shared" si="61"/>
        <v>0</v>
      </c>
      <c r="AC79" s="10">
        <f t="shared" si="61"/>
        <v>0</v>
      </c>
      <c r="AD79" s="10">
        <f t="shared" si="61"/>
        <v>0</v>
      </c>
      <c r="AE79" s="10"/>
      <c r="AF79" s="4"/>
    </row>
    <row r="80" spans="1:32" ht="12.75">
      <c r="A80" s="14">
        <f>A79-1</f>
        <v>-58</v>
      </c>
      <c r="B80" t="s">
        <v>29</v>
      </c>
      <c r="D80" s="28">
        <f>D73-D63</f>
        <v>3.044082775835398</v>
      </c>
      <c r="E80" s="28">
        <f aca="true" t="shared" si="63" ref="E80:Z80">E73-E63</f>
        <v>2.7505910379671956</v>
      </c>
      <c r="F80" s="28">
        <f t="shared" si="63"/>
        <v>2.0217514242791452</v>
      </c>
      <c r="G80" s="28">
        <f t="shared" si="63"/>
        <v>1.4584193544849509</v>
      </c>
      <c r="H80" s="28">
        <f t="shared" si="63"/>
        <v>1.5109858392802966</v>
      </c>
      <c r="I80" s="28">
        <f t="shared" si="63"/>
        <v>2.02825</v>
      </c>
      <c r="J80" s="28">
        <f t="shared" si="63"/>
        <v>2.6077499999999993</v>
      </c>
      <c r="K80" s="28">
        <f t="shared" si="63"/>
        <v>3.187249999999999</v>
      </c>
      <c r="L80" s="28">
        <f t="shared" si="63"/>
        <v>3.76675</v>
      </c>
      <c r="M80" s="28">
        <f t="shared" si="63"/>
        <v>4.3462499999999995</v>
      </c>
      <c r="N80" s="28">
        <f t="shared" si="63"/>
        <v>4.925750000000001</v>
      </c>
      <c r="O80" s="28">
        <f t="shared" si="63"/>
        <v>5.50525</v>
      </c>
      <c r="P80" s="28">
        <f t="shared" si="63"/>
        <v>6.08475</v>
      </c>
      <c r="Q80" s="28">
        <f t="shared" si="63"/>
        <v>6.664249999999999</v>
      </c>
      <c r="R80" s="28">
        <f t="shared" si="63"/>
        <v>7.243749999999999</v>
      </c>
      <c r="S80" s="28">
        <f t="shared" si="63"/>
        <v>7.82325</v>
      </c>
      <c r="T80" s="28">
        <f t="shared" si="63"/>
        <v>8.40275</v>
      </c>
      <c r="U80" s="28">
        <f t="shared" si="63"/>
        <v>8.98225</v>
      </c>
      <c r="V80" s="28">
        <f t="shared" si="63"/>
        <v>9.56175</v>
      </c>
      <c r="W80" s="28">
        <f t="shared" si="63"/>
        <v>10.14125</v>
      </c>
      <c r="X80" s="28">
        <f t="shared" si="63"/>
        <v>9.56175</v>
      </c>
      <c r="Y80" s="28">
        <f t="shared" si="63"/>
        <v>7.82325</v>
      </c>
      <c r="Z80" s="28">
        <f t="shared" si="63"/>
        <v>6.08475</v>
      </c>
      <c r="AA80" s="28">
        <f>AA73-AA63</f>
        <v>4.3462499999999995</v>
      </c>
      <c r="AB80" s="28">
        <f>AB73-AB63</f>
        <v>2.6077499999999993</v>
      </c>
      <c r="AC80" s="28">
        <f>AC73-AC63</f>
        <v>2.02825</v>
      </c>
      <c r="AD80" s="28">
        <f>AD73-AD63</f>
        <v>2.6077499999999993</v>
      </c>
      <c r="AE80" s="10"/>
      <c r="AF80" s="4"/>
    </row>
    <row r="81" spans="1:32" ht="12.75">
      <c r="A81" s="14">
        <f>A80-1</f>
        <v>-59</v>
      </c>
      <c r="B81" t="s">
        <v>4</v>
      </c>
      <c r="D81" s="10">
        <f>D75-D65</f>
        <v>0</v>
      </c>
      <c r="E81" s="10">
        <f aca="true" t="shared" si="64" ref="E81:Z81">E75-E65</f>
        <v>0</v>
      </c>
      <c r="F81" s="10">
        <f t="shared" si="64"/>
        <v>0</v>
      </c>
      <c r="G81" s="10">
        <f t="shared" si="64"/>
        <v>0</v>
      </c>
      <c r="H81" s="10">
        <f t="shared" si="64"/>
        <v>0</v>
      </c>
      <c r="I81" s="10">
        <f t="shared" si="64"/>
        <v>0</v>
      </c>
      <c r="J81" s="10">
        <f t="shared" si="64"/>
        <v>0</v>
      </c>
      <c r="K81" s="10">
        <f t="shared" si="64"/>
        <v>0</v>
      </c>
      <c r="L81" s="10">
        <f t="shared" si="64"/>
        <v>0</v>
      </c>
      <c r="M81" s="10">
        <f t="shared" si="64"/>
        <v>0</v>
      </c>
      <c r="N81" s="10">
        <f t="shared" si="64"/>
        <v>0</v>
      </c>
      <c r="O81" s="10">
        <f t="shared" si="64"/>
        <v>0</v>
      </c>
      <c r="P81" s="10">
        <f t="shared" si="64"/>
        <v>0</v>
      </c>
      <c r="Q81" s="10">
        <f t="shared" si="64"/>
        <v>0</v>
      </c>
      <c r="R81" s="10">
        <f t="shared" si="64"/>
        <v>0</v>
      </c>
      <c r="S81" s="10">
        <f t="shared" si="64"/>
        <v>0</v>
      </c>
      <c r="T81" s="10">
        <f t="shared" si="64"/>
        <v>0</v>
      </c>
      <c r="U81" s="10">
        <f t="shared" si="64"/>
        <v>0</v>
      </c>
      <c r="V81" s="10">
        <f t="shared" si="64"/>
        <v>0</v>
      </c>
      <c r="W81" s="10">
        <f t="shared" si="64"/>
        <v>0</v>
      </c>
      <c r="X81" s="10">
        <f t="shared" si="64"/>
        <v>0</v>
      </c>
      <c r="Y81" s="10">
        <f t="shared" si="64"/>
        <v>0</v>
      </c>
      <c r="Z81" s="10">
        <f t="shared" si="64"/>
        <v>0</v>
      </c>
      <c r="AA81" s="10">
        <f>AA75-AA65</f>
        <v>0</v>
      </c>
      <c r="AB81" s="10">
        <f>AB75-AB65</f>
        <v>0</v>
      </c>
      <c r="AC81" s="10">
        <f>AC75-AC65</f>
        <v>0</v>
      </c>
      <c r="AD81" s="10">
        <f>AD75-AD65</f>
        <v>0</v>
      </c>
      <c r="AE81" s="10"/>
      <c r="AF81" s="4"/>
    </row>
    <row r="82" spans="1:32" ht="12.75">
      <c r="A82" s="14">
        <f>A81-1</f>
        <v>-60</v>
      </c>
      <c r="D82" s="10"/>
      <c r="E82" s="10"/>
      <c r="F82" s="10"/>
      <c r="G82" s="10"/>
      <c r="H82" s="10"/>
      <c r="I82" s="38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4"/>
    </row>
    <row r="83" spans="1:32" ht="5.25" customHeight="1">
      <c r="A83" s="14"/>
      <c r="D83" s="10"/>
      <c r="E83" s="10"/>
      <c r="F83" s="10"/>
      <c r="G83" s="10"/>
      <c r="H83" s="10"/>
      <c r="I83" s="38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4"/>
    </row>
    <row r="84" spans="1:32" ht="12.75">
      <c r="A84" s="14"/>
      <c r="B84" s="37" t="s">
        <v>39</v>
      </c>
      <c r="D84" s="10"/>
      <c r="E84" s="10"/>
      <c r="F84" s="10"/>
      <c r="G84" s="10"/>
      <c r="H84" s="10"/>
      <c r="I84" s="38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4"/>
    </row>
    <row r="85" spans="1:32" ht="12.75">
      <c r="A85" s="14">
        <f>A82-1</f>
        <v>-61</v>
      </c>
      <c r="B85" s="1" t="s">
        <v>49</v>
      </c>
      <c r="D85" s="57">
        <f>+D58/D$34*100</f>
        <v>12.802768166089967</v>
      </c>
      <c r="E85" s="57">
        <f aca="true" t="shared" si="65" ref="E85:AD85">+E58/E$34*100</f>
        <v>12.802768166089967</v>
      </c>
      <c r="F85" s="57">
        <f t="shared" si="65"/>
        <v>12.802768166089967</v>
      </c>
      <c r="G85" s="57">
        <f t="shared" si="65"/>
        <v>12.802768166089967</v>
      </c>
      <c r="H85" s="57">
        <f t="shared" si="65"/>
        <v>12.802768166089967</v>
      </c>
      <c r="I85" s="57">
        <f t="shared" si="65"/>
        <v>12.802768166089967</v>
      </c>
      <c r="J85" s="57">
        <f t="shared" si="65"/>
        <v>12.802768166089967</v>
      </c>
      <c r="K85" s="57">
        <f t="shared" si="65"/>
        <v>12.802768166089967</v>
      </c>
      <c r="L85" s="57">
        <f t="shared" si="65"/>
        <v>12.802768166089967</v>
      </c>
      <c r="M85" s="57">
        <f t="shared" si="65"/>
        <v>12.802768166089967</v>
      </c>
      <c r="N85" s="57">
        <f t="shared" si="65"/>
        <v>12.802768166089967</v>
      </c>
      <c r="O85" s="57">
        <f t="shared" si="65"/>
        <v>12.802768166089967</v>
      </c>
      <c r="P85" s="57">
        <f t="shared" si="65"/>
        <v>12.802768166089967</v>
      </c>
      <c r="Q85" s="57">
        <f t="shared" si="65"/>
        <v>12.802768166089967</v>
      </c>
      <c r="R85" s="57">
        <f t="shared" si="65"/>
        <v>12.802768166089967</v>
      </c>
      <c r="S85" s="57">
        <f t="shared" si="65"/>
        <v>12.802768166089967</v>
      </c>
      <c r="T85" s="57">
        <f t="shared" si="65"/>
        <v>12.802768166089967</v>
      </c>
      <c r="U85" s="57">
        <f t="shared" si="65"/>
        <v>12.802768166089967</v>
      </c>
      <c r="V85" s="57">
        <f t="shared" si="65"/>
        <v>12.802768166089967</v>
      </c>
      <c r="W85" s="57">
        <f t="shared" si="65"/>
        <v>12.802768166089967</v>
      </c>
      <c r="X85" s="57">
        <f t="shared" si="65"/>
        <v>12.802768166089967</v>
      </c>
      <c r="Y85" s="57">
        <f t="shared" si="65"/>
        <v>12.802768166089967</v>
      </c>
      <c r="Z85" s="57">
        <f t="shared" si="65"/>
        <v>12.802768166089967</v>
      </c>
      <c r="AA85" s="57">
        <f t="shared" si="65"/>
        <v>12.802768166089967</v>
      </c>
      <c r="AB85" s="57">
        <f t="shared" si="65"/>
        <v>12.802768166089967</v>
      </c>
      <c r="AC85" s="57">
        <f t="shared" si="65"/>
        <v>12.802768166089967</v>
      </c>
      <c r="AD85" s="57">
        <f t="shared" si="65"/>
        <v>12.802768166089967</v>
      </c>
      <c r="AE85" s="10"/>
      <c r="AF85" s="4"/>
    </row>
    <row r="86" spans="1:32" ht="12.75">
      <c r="A86" s="14">
        <f>A85-1</f>
        <v>-62</v>
      </c>
      <c r="B86" s="54" t="s">
        <v>32</v>
      </c>
      <c r="D86" s="55">
        <f>+D59/D$31*100</f>
        <v>5.843374197996892</v>
      </c>
      <c r="E86" s="55">
        <f>+E59/E$31*100</f>
        <v>5.8433741979968925</v>
      </c>
      <c r="F86" s="55">
        <f>+F59/F$31*100</f>
        <v>5.843374197996893</v>
      </c>
      <c r="G86" s="55">
        <f>+G59/G$31*100</f>
        <v>5.843374197996892</v>
      </c>
      <c r="H86" s="55">
        <f>+H59/H$31*100</f>
        <v>5.843374197996892</v>
      </c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10"/>
      <c r="AF86" s="4"/>
    </row>
    <row r="87" spans="1:32" ht="15">
      <c r="A87" s="14">
        <f>A86-1</f>
        <v>-63</v>
      </c>
      <c r="B87" t="s">
        <v>48</v>
      </c>
      <c r="D87" s="56">
        <f>+D63/((D$34-$D$33)*$D$13)*100</f>
        <v>8.011660088691574</v>
      </c>
      <c r="E87" s="56">
        <f aca="true" t="shared" si="66" ref="E87:AD87">+E63/((E$34-$D$33)*$D$13)*100</f>
        <v>11.938333579599664</v>
      </c>
      <c r="F87" s="56">
        <f t="shared" si="66"/>
        <v>16.323211152471373</v>
      </c>
      <c r="G87" s="56">
        <f t="shared" si="66"/>
        <v>23.055632433695035</v>
      </c>
      <c r="H87" s="56">
        <f t="shared" si="66"/>
        <v>34.95836703952432</v>
      </c>
      <c r="I87" s="56">
        <f t="shared" si="66"/>
        <v>43.288542786073755</v>
      </c>
      <c r="J87" s="56">
        <f t="shared" si="66"/>
        <v>41.5658301626233</v>
      </c>
      <c r="K87" s="56">
        <f t="shared" si="66"/>
        <v>39.84311753917284</v>
      </c>
      <c r="L87" s="56">
        <f t="shared" si="66"/>
        <v>38.120404915722375</v>
      </c>
      <c r="M87" s="56">
        <f t="shared" si="66"/>
        <v>36.39769229227191</v>
      </c>
      <c r="N87" s="56">
        <f t="shared" si="66"/>
        <v>34.67497966882145</v>
      </c>
      <c r="O87" s="56">
        <f t="shared" si="66"/>
        <v>32.952267045370995</v>
      </c>
      <c r="P87" s="56">
        <f t="shared" si="66"/>
        <v>31.229554421920536</v>
      </c>
      <c r="Q87" s="56">
        <f t="shared" si="66"/>
        <v>29.506841798470074</v>
      </c>
      <c r="R87" s="56">
        <f t="shared" si="66"/>
        <v>27.78412917501962</v>
      </c>
      <c r="S87" s="56">
        <f t="shared" si="66"/>
        <v>26.06141655156915</v>
      </c>
      <c r="T87" s="56">
        <f t="shared" si="66"/>
        <v>24.338703928118694</v>
      </c>
      <c r="U87" s="56">
        <f t="shared" si="66"/>
        <v>22.61599130466823</v>
      </c>
      <c r="V87" s="56">
        <f t="shared" si="66"/>
        <v>20.89327868121777</v>
      </c>
      <c r="W87" s="56">
        <f t="shared" si="66"/>
        <v>19.17056605776731</v>
      </c>
      <c r="X87" s="56">
        <f t="shared" si="66"/>
        <v>20.89327868121777</v>
      </c>
      <c r="Y87" s="56">
        <f t="shared" si="66"/>
        <v>26.06141655156915</v>
      </c>
      <c r="Z87" s="56">
        <f t="shared" si="66"/>
        <v>31.229554421920536</v>
      </c>
      <c r="AA87" s="56">
        <f t="shared" si="66"/>
        <v>36.39769229227191</v>
      </c>
      <c r="AB87" s="56">
        <f t="shared" si="66"/>
        <v>41.5658301626233</v>
      </c>
      <c r="AC87" s="56">
        <f t="shared" si="66"/>
        <v>43.288542786073755</v>
      </c>
      <c r="AD87" s="56">
        <f t="shared" si="66"/>
        <v>41.5658301626233</v>
      </c>
      <c r="AE87" s="10"/>
      <c r="AF87" s="4"/>
    </row>
    <row r="88" spans="1:32" ht="12.75">
      <c r="A88" s="14">
        <f>A87-1</f>
        <v>-64</v>
      </c>
      <c r="B88" t="s">
        <v>33</v>
      </c>
      <c r="D88" s="55">
        <f>D85+D86+D87</f>
        <v>26.657802452778434</v>
      </c>
      <c r="E88" s="55">
        <f aca="true" t="shared" si="67" ref="E88:AD88">E85+E86+E87</f>
        <v>30.584475943686524</v>
      </c>
      <c r="F88" s="55">
        <f t="shared" si="67"/>
        <v>34.96935351655823</v>
      </c>
      <c r="G88" s="55">
        <f t="shared" si="67"/>
        <v>41.701774797781894</v>
      </c>
      <c r="H88" s="55">
        <f t="shared" si="67"/>
        <v>53.604509403611175</v>
      </c>
      <c r="I88" s="55">
        <f t="shared" si="67"/>
        <v>56.091310952163724</v>
      </c>
      <c r="J88" s="55">
        <f t="shared" si="67"/>
        <v>54.36859832871327</v>
      </c>
      <c r="K88" s="55">
        <f t="shared" si="67"/>
        <v>52.645885705262806</v>
      </c>
      <c r="L88" s="55">
        <f t="shared" si="67"/>
        <v>50.923173081812344</v>
      </c>
      <c r="M88" s="55">
        <f t="shared" si="67"/>
        <v>49.20046045836188</v>
      </c>
      <c r="N88" s="55">
        <f t="shared" si="67"/>
        <v>47.47774783491142</v>
      </c>
      <c r="O88" s="55">
        <f t="shared" si="67"/>
        <v>45.755035211460964</v>
      </c>
      <c r="P88" s="55">
        <f t="shared" si="67"/>
        <v>44.0323225880105</v>
      </c>
      <c r="Q88" s="55">
        <f t="shared" si="67"/>
        <v>42.30960996456004</v>
      </c>
      <c r="R88" s="55">
        <f t="shared" si="67"/>
        <v>40.586897341109584</v>
      </c>
      <c r="S88" s="55">
        <f t="shared" si="67"/>
        <v>38.864184717659114</v>
      </c>
      <c r="T88" s="55">
        <f t="shared" si="67"/>
        <v>37.14147209420866</v>
      </c>
      <c r="U88" s="55">
        <f t="shared" si="67"/>
        <v>35.4187594707582</v>
      </c>
      <c r="V88" s="55">
        <f t="shared" si="67"/>
        <v>33.696046847307734</v>
      </c>
      <c r="W88" s="55">
        <f t="shared" si="67"/>
        <v>31.97333422385728</v>
      </c>
      <c r="X88" s="55">
        <f t="shared" si="67"/>
        <v>33.696046847307734</v>
      </c>
      <c r="Y88" s="55">
        <f t="shared" si="67"/>
        <v>38.864184717659114</v>
      </c>
      <c r="Z88" s="55">
        <f t="shared" si="67"/>
        <v>44.0323225880105</v>
      </c>
      <c r="AA88" s="55">
        <f t="shared" si="67"/>
        <v>49.20046045836188</v>
      </c>
      <c r="AB88" s="55">
        <f t="shared" si="67"/>
        <v>54.36859832871327</v>
      </c>
      <c r="AC88" s="55">
        <f t="shared" si="67"/>
        <v>56.091310952163724</v>
      </c>
      <c r="AD88" s="55">
        <f t="shared" si="67"/>
        <v>54.36859832871327</v>
      </c>
      <c r="AE88" s="10"/>
      <c r="AF88" s="4"/>
    </row>
    <row r="89" spans="1:32" ht="6" customHeight="1">
      <c r="A89" s="14"/>
      <c r="D89" s="10"/>
      <c r="E89" s="10"/>
      <c r="F89" s="10"/>
      <c r="G89" s="10"/>
      <c r="H89" s="10"/>
      <c r="I89" s="38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4"/>
    </row>
    <row r="90" spans="1:32" ht="12.75">
      <c r="A90" s="14"/>
      <c r="B90" s="37" t="s">
        <v>51</v>
      </c>
      <c r="D90" s="10"/>
      <c r="E90" s="10"/>
      <c r="F90" s="10"/>
      <c r="G90" s="10"/>
      <c r="H90" s="10"/>
      <c r="I90" s="38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4"/>
    </row>
    <row r="91" spans="1:32" ht="12.75">
      <c r="A91" s="14">
        <f>A88-1</f>
        <v>-65</v>
      </c>
      <c r="B91" s="1" t="s">
        <v>49</v>
      </c>
      <c r="C91" s="1"/>
      <c r="D91" s="57">
        <f>+D68/D$34*100</f>
        <v>10.172663815100336</v>
      </c>
      <c r="E91" s="57">
        <f aca="true" t="shared" si="68" ref="E91:Z91">+E68/E$34*100</f>
        <v>10.17314087981673</v>
      </c>
      <c r="F91" s="57">
        <f t="shared" si="68"/>
        <v>10.63136019799438</v>
      </c>
      <c r="G91" s="57">
        <f t="shared" si="68"/>
        <v>11.015832912117899</v>
      </c>
      <c r="H91" s="57">
        <f t="shared" si="68"/>
        <v>10.648018640971282</v>
      </c>
      <c r="I91" s="57">
        <f t="shared" si="68"/>
        <v>9.652206698333513</v>
      </c>
      <c r="J91" s="57">
        <f t="shared" si="68"/>
        <v>8.752046278974527</v>
      </c>
      <c r="K91" s="57">
        <f t="shared" si="68"/>
        <v>7.851885859615542</v>
      </c>
      <c r="L91" s="57">
        <f t="shared" si="68"/>
        <v>6.951725440256555</v>
      </c>
      <c r="M91" s="57">
        <f t="shared" si="68"/>
        <v>6.051565020897564</v>
      </c>
      <c r="N91" s="57">
        <f t="shared" si="68"/>
        <v>5.1514046015385775</v>
      </c>
      <c r="O91" s="57">
        <f t="shared" si="68"/>
        <v>4.251244182179591</v>
      </c>
      <c r="P91" s="57">
        <f t="shared" si="68"/>
        <v>3.351083762820606</v>
      </c>
      <c r="Q91" s="57">
        <f t="shared" si="68"/>
        <v>2.4509233434616196</v>
      </c>
      <c r="R91" s="57">
        <f t="shared" si="68"/>
        <v>1.5507629241026335</v>
      </c>
      <c r="S91" s="57">
        <f t="shared" si="68"/>
        <v>0.6506025047436473</v>
      </c>
      <c r="T91" s="57">
        <f t="shared" si="68"/>
        <v>-0.24955791461534418</v>
      </c>
      <c r="U91" s="57">
        <f t="shared" si="68"/>
        <v>-1.1497183339743302</v>
      </c>
      <c r="V91" s="57">
        <f t="shared" si="68"/>
        <v>-2.0498787533333163</v>
      </c>
      <c r="W91" s="57">
        <f t="shared" si="68"/>
        <v>-2.950039172692302</v>
      </c>
      <c r="X91" s="57">
        <f t="shared" si="68"/>
        <v>-2.0498787533333163</v>
      </c>
      <c r="Y91" s="57">
        <f t="shared" si="68"/>
        <v>0.6506025047436473</v>
      </c>
      <c r="Z91" s="57">
        <f t="shared" si="68"/>
        <v>3.351083762820606</v>
      </c>
      <c r="AA91" s="57">
        <f>+AA68/AA$34*100</f>
        <v>6.051565020897564</v>
      </c>
      <c r="AB91" s="57">
        <f>+AB68/AB$34*100</f>
        <v>8.752046278974527</v>
      </c>
      <c r="AC91" s="57">
        <f>+AC68/AC$34*100</f>
        <v>9.652206698333513</v>
      </c>
      <c r="AD91" s="57">
        <f>+AD68/AD$34*100</f>
        <v>8.752046278974527</v>
      </c>
      <c r="AE91" s="10"/>
      <c r="AF91" s="4"/>
    </row>
    <row r="92" spans="1:32" ht="12.75">
      <c r="A92" s="14">
        <f>A91-1</f>
        <v>-66</v>
      </c>
      <c r="B92" s="54" t="s">
        <v>32</v>
      </c>
      <c r="D92" s="55">
        <f>+D69/D$31*100</f>
        <v>5.843374197996892</v>
      </c>
      <c r="E92" s="55">
        <f>+E69/E$31*100</f>
        <v>5.8433741979968925</v>
      </c>
      <c r="F92" s="55">
        <f>+F69/F$31*100</f>
        <v>5.843374197996893</v>
      </c>
      <c r="G92" s="55">
        <f>+G69/G$31*100</f>
        <v>5.843374197996892</v>
      </c>
      <c r="H92" s="55">
        <f>+H69/H$31*100</f>
        <v>5.843374197996892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29"/>
      <c r="AF92" s="29"/>
    </row>
    <row r="93" spans="1:31" ht="15">
      <c r="A93" s="14">
        <f>A92-1</f>
        <v>-67</v>
      </c>
      <c r="B93" t="s">
        <v>48</v>
      </c>
      <c r="D93" s="56">
        <f>+D73/((D$34-$D$33)*$D$13)*100</f>
        <v>11.847860276735128</v>
      </c>
      <c r="E93" s="56">
        <f>+E73/((E$34-$D$33)*$D$13)*100</f>
        <v>15.899612726377043</v>
      </c>
      <c r="F93" s="56">
        <f aca="true" t="shared" si="69" ref="F93:AD93">+F73/((F$34-$D$33)*$D$13)*100</f>
        <v>19.737818303116523</v>
      </c>
      <c r="G93" s="56">
        <f t="shared" si="69"/>
        <v>26.03316121920033</v>
      </c>
      <c r="H93" s="56">
        <f t="shared" si="69"/>
        <v>38.85740084942132</v>
      </c>
      <c r="I93" s="56">
        <f t="shared" si="69"/>
        <v>49.318036968150366</v>
      </c>
      <c r="J93" s="56">
        <f t="shared" si="69"/>
        <v>49.318036968150366</v>
      </c>
      <c r="K93" s="56">
        <f t="shared" si="69"/>
        <v>49.318036968150366</v>
      </c>
      <c r="L93" s="56">
        <f t="shared" si="69"/>
        <v>49.318036968150366</v>
      </c>
      <c r="M93" s="56">
        <f t="shared" si="69"/>
        <v>49.318036968150366</v>
      </c>
      <c r="N93" s="56">
        <f t="shared" si="69"/>
        <v>49.318036968150366</v>
      </c>
      <c r="O93" s="56">
        <f t="shared" si="69"/>
        <v>49.318036968150366</v>
      </c>
      <c r="P93" s="56">
        <f t="shared" si="69"/>
        <v>49.318036968150366</v>
      </c>
      <c r="Q93" s="56">
        <f t="shared" si="69"/>
        <v>49.318036968150366</v>
      </c>
      <c r="R93" s="56">
        <f t="shared" si="69"/>
        <v>49.318036968150366</v>
      </c>
      <c r="S93" s="56">
        <f t="shared" si="69"/>
        <v>49.318036968150366</v>
      </c>
      <c r="T93" s="56">
        <f t="shared" si="69"/>
        <v>49.318036968150366</v>
      </c>
      <c r="U93" s="56">
        <f t="shared" si="69"/>
        <v>49.318036968150366</v>
      </c>
      <c r="V93" s="56">
        <f t="shared" si="69"/>
        <v>49.318036968150366</v>
      </c>
      <c r="W93" s="56">
        <f t="shared" si="69"/>
        <v>49.318036968150366</v>
      </c>
      <c r="X93" s="56">
        <f t="shared" si="69"/>
        <v>49.318036968150366</v>
      </c>
      <c r="Y93" s="56">
        <f t="shared" si="69"/>
        <v>49.318036968150366</v>
      </c>
      <c r="Z93" s="56">
        <f t="shared" si="69"/>
        <v>49.318036968150366</v>
      </c>
      <c r="AA93" s="56">
        <f t="shared" si="69"/>
        <v>49.318036968150366</v>
      </c>
      <c r="AB93" s="56">
        <f t="shared" si="69"/>
        <v>49.318036968150366</v>
      </c>
      <c r="AC93" s="56">
        <f t="shared" si="69"/>
        <v>49.318036968150366</v>
      </c>
      <c r="AD93" s="56">
        <f t="shared" si="69"/>
        <v>49.318036968150366</v>
      </c>
      <c r="AE93" s="27"/>
    </row>
    <row r="94" spans="1:31" ht="12.75">
      <c r="A94" s="14">
        <f>A93-1</f>
        <v>-68</v>
      </c>
      <c r="B94" t="s">
        <v>33</v>
      </c>
      <c r="D94" s="55">
        <f>D91+D92+D93</f>
        <v>27.863898289832356</v>
      </c>
      <c r="E94" s="55">
        <f aca="true" t="shared" si="70" ref="E94:AA94">E91+E92+E93</f>
        <v>31.916127804190666</v>
      </c>
      <c r="F94" s="55">
        <f t="shared" si="70"/>
        <v>36.212552699107796</v>
      </c>
      <c r="G94" s="55">
        <f t="shared" si="70"/>
        <v>42.89236832931512</v>
      </c>
      <c r="H94" s="55">
        <f t="shared" si="70"/>
        <v>55.34879368838949</v>
      </c>
      <c r="I94" s="55">
        <f t="shared" si="70"/>
        <v>58.97024366648388</v>
      </c>
      <c r="J94" s="55">
        <f t="shared" si="70"/>
        <v>58.07008324712489</v>
      </c>
      <c r="K94" s="55">
        <f t="shared" si="70"/>
        <v>57.16992282776591</v>
      </c>
      <c r="L94" s="55">
        <f t="shared" si="70"/>
        <v>56.26976240840692</v>
      </c>
      <c r="M94" s="55">
        <f t="shared" si="70"/>
        <v>55.36960198904793</v>
      </c>
      <c r="N94" s="55">
        <f t="shared" si="70"/>
        <v>54.46944156968895</v>
      </c>
      <c r="O94" s="55">
        <f t="shared" si="70"/>
        <v>53.56928115032996</v>
      </c>
      <c r="P94" s="55">
        <f t="shared" si="70"/>
        <v>52.669120730970974</v>
      </c>
      <c r="Q94" s="55">
        <f t="shared" si="70"/>
        <v>51.768960311611984</v>
      </c>
      <c r="R94" s="55">
        <f t="shared" si="70"/>
        <v>50.868799892253</v>
      </c>
      <c r="S94" s="55">
        <f t="shared" si="70"/>
        <v>49.96863947289401</v>
      </c>
      <c r="T94" s="55">
        <f t="shared" si="70"/>
        <v>49.06847905353502</v>
      </c>
      <c r="U94" s="55">
        <f t="shared" si="70"/>
        <v>48.16831863417604</v>
      </c>
      <c r="V94" s="55">
        <f t="shared" si="70"/>
        <v>47.26815821481705</v>
      </c>
      <c r="W94" s="55">
        <f t="shared" si="70"/>
        <v>46.367997795458066</v>
      </c>
      <c r="X94" s="55">
        <f t="shared" si="70"/>
        <v>47.26815821481705</v>
      </c>
      <c r="Y94" s="55">
        <f t="shared" si="70"/>
        <v>49.96863947289401</v>
      </c>
      <c r="Z94" s="55">
        <f t="shared" si="70"/>
        <v>52.669120730970974</v>
      </c>
      <c r="AA94" s="55">
        <f t="shared" si="70"/>
        <v>55.36960198904793</v>
      </c>
      <c r="AB94" s="55">
        <f>AB91+AB92+AB93</f>
        <v>58.07008324712489</v>
      </c>
      <c r="AC94" s="55">
        <f>AC91+AC92+AC93</f>
        <v>58.97024366648388</v>
      </c>
      <c r="AD94" s="55">
        <f>AD91+AD92+AD93</f>
        <v>58.07008324712489</v>
      </c>
      <c r="AE94" s="27"/>
    </row>
    <row r="95" spans="1:31" ht="12.75">
      <c r="A95" s="14"/>
      <c r="D95" s="10"/>
      <c r="E95" s="10"/>
      <c r="F95" s="10"/>
      <c r="G95" s="10"/>
      <c r="H95" s="10"/>
      <c r="I95" s="38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27"/>
    </row>
    <row r="96" spans="1:31" ht="12.75">
      <c r="A96" s="14"/>
      <c r="D96" s="10"/>
      <c r="E96" s="10"/>
      <c r="F96" s="10"/>
      <c r="G96" s="10"/>
      <c r="H96" s="10"/>
      <c r="I96" s="38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27"/>
    </row>
    <row r="97" spans="1:31" ht="12.75">
      <c r="A97" s="14"/>
      <c r="D97" s="10"/>
      <c r="E97" s="10"/>
      <c r="F97" s="10"/>
      <c r="G97" s="10"/>
      <c r="H97" s="10"/>
      <c r="I97" s="38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27"/>
    </row>
    <row r="98" spans="1:31" ht="12.75">
      <c r="A98" s="14"/>
      <c r="D98" s="10"/>
      <c r="E98" s="10"/>
      <c r="F98" s="10"/>
      <c r="G98" s="10"/>
      <c r="H98" s="10"/>
      <c r="I98" s="38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27"/>
    </row>
    <row r="99" spans="1:31" ht="12.75">
      <c r="A99" s="14"/>
      <c r="D99" s="10"/>
      <c r="E99" s="10"/>
      <c r="F99" s="10"/>
      <c r="G99" s="10"/>
      <c r="H99" s="10"/>
      <c r="I99" s="38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27"/>
    </row>
    <row r="100" spans="1:31" ht="12.75">
      <c r="A100" s="14"/>
      <c r="D100" s="10"/>
      <c r="E100" s="10"/>
      <c r="F100" s="10"/>
      <c r="G100" s="10"/>
      <c r="H100" s="10"/>
      <c r="I100" s="3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27"/>
    </row>
    <row r="101" spans="1:31" ht="12.75">
      <c r="A101" s="14"/>
      <c r="D101" s="10"/>
      <c r="E101" s="10"/>
      <c r="F101" s="10"/>
      <c r="G101" s="10"/>
      <c r="H101" s="10"/>
      <c r="I101" s="38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27"/>
    </row>
    <row r="102" spans="1:30" ht="12.75">
      <c r="A102" s="14"/>
      <c r="D102" s="4"/>
      <c r="E102" s="4"/>
      <c r="F102" s="4"/>
      <c r="G102" s="4"/>
      <c r="H102" s="4"/>
      <c r="I102" s="51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12.75">
      <c r="A103" s="14"/>
      <c r="D103" s="4"/>
      <c r="E103" s="4"/>
      <c r="F103" s="4"/>
      <c r="G103" s="4"/>
      <c r="H103" s="4"/>
      <c r="I103" s="51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12.75">
      <c r="A104" s="14"/>
      <c r="D104" s="4"/>
      <c r="E104" s="4"/>
      <c r="F104" s="4"/>
      <c r="G104" s="4"/>
      <c r="H104" s="4"/>
      <c r="I104" s="51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12.75">
      <c r="A105" s="14"/>
      <c r="D105" s="4"/>
      <c r="E105" s="4"/>
      <c r="F105" s="4"/>
      <c r="G105" s="4"/>
      <c r="H105" s="4"/>
      <c r="I105" s="51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12.75">
      <c r="A106" s="14"/>
      <c r="D106" s="4"/>
      <c r="E106" s="4"/>
      <c r="F106" s="4"/>
      <c r="G106" s="4"/>
      <c r="H106" s="4"/>
      <c r="I106" s="51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12.75">
      <c r="A107" s="14"/>
      <c r="D107" s="4"/>
      <c r="E107" s="4"/>
      <c r="F107" s="4"/>
      <c r="G107" s="4"/>
      <c r="H107" s="4"/>
      <c r="I107" s="51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12.75">
      <c r="A108" s="14"/>
      <c r="D108" s="4"/>
      <c r="E108" s="4"/>
      <c r="F108" s="4"/>
      <c r="G108" s="4"/>
      <c r="H108" s="4"/>
      <c r="I108" s="51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12.75">
      <c r="A109" s="14"/>
      <c r="D109" s="4"/>
      <c r="E109" s="4"/>
      <c r="F109" s="4"/>
      <c r="G109" s="4"/>
      <c r="H109" s="4"/>
      <c r="I109" s="51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12.75">
      <c r="A110" s="14"/>
      <c r="D110" s="4"/>
      <c r="E110" s="4"/>
      <c r="F110" s="4"/>
      <c r="G110" s="4"/>
      <c r="H110" s="4"/>
      <c r="I110" s="51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12.75">
      <c r="A111" s="14"/>
      <c r="D111" s="4"/>
      <c r="E111" s="4"/>
      <c r="F111" s="4"/>
      <c r="G111" s="4"/>
      <c r="H111" s="4"/>
      <c r="I111" s="51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12.75">
      <c r="A112" s="14"/>
      <c r="D112" s="4"/>
      <c r="E112" s="4"/>
      <c r="F112" s="4"/>
      <c r="G112" s="4"/>
      <c r="H112" s="4"/>
      <c r="I112" s="51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.75">
      <c r="A113" s="14"/>
      <c r="D113" s="4"/>
      <c r="E113" s="4"/>
      <c r="F113" s="4"/>
      <c r="G113" s="4"/>
      <c r="H113" s="4"/>
      <c r="I113" s="51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.75">
      <c r="A114" s="14"/>
      <c r="D114" s="4"/>
      <c r="E114" s="4"/>
      <c r="F114" s="4"/>
      <c r="G114" s="4"/>
      <c r="H114" s="4"/>
      <c r="I114" s="51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12.75">
      <c r="A115" s="14"/>
      <c r="D115" s="4"/>
      <c r="E115" s="4"/>
      <c r="F115" s="4"/>
      <c r="G115" s="4"/>
      <c r="H115" s="4"/>
      <c r="I115" s="51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12.75">
      <c r="A116" s="14"/>
      <c r="D116" s="4"/>
      <c r="E116" s="4"/>
      <c r="F116" s="4"/>
      <c r="G116" s="4"/>
      <c r="H116" s="4"/>
      <c r="I116" s="51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12.75">
      <c r="A117" s="14"/>
      <c r="D117" s="4"/>
      <c r="E117" s="4"/>
      <c r="F117" s="4"/>
      <c r="G117" s="4"/>
      <c r="H117" s="4"/>
      <c r="I117" s="51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12.75">
      <c r="A118" s="14"/>
      <c r="D118" s="4"/>
      <c r="E118" s="4"/>
      <c r="F118" s="4"/>
      <c r="G118" s="4"/>
      <c r="H118" s="4"/>
      <c r="I118" s="51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12.75">
      <c r="A119" s="14"/>
      <c r="D119" s="4"/>
      <c r="E119" s="4"/>
      <c r="F119" s="4"/>
      <c r="G119" s="4"/>
      <c r="H119" s="4"/>
      <c r="I119" s="51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12.75">
      <c r="A120" s="14"/>
      <c r="D120" s="4"/>
      <c r="E120" s="4"/>
      <c r="F120" s="4"/>
      <c r="G120" s="4"/>
      <c r="H120" s="4"/>
      <c r="I120" s="51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4:30" ht="12.75">
      <c r="D121" s="4"/>
      <c r="E121" s="4"/>
      <c r="F121" s="4"/>
      <c r="G121" s="4"/>
      <c r="H121" s="4"/>
      <c r="I121" s="51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4:30" ht="12.75">
      <c r="D122" s="4"/>
      <c r="E122" s="4"/>
      <c r="F122" s="4"/>
      <c r="G122" s="4"/>
      <c r="H122" s="4"/>
      <c r="I122" s="51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4:30" ht="12.75">
      <c r="D123" s="4"/>
      <c r="E123" s="4"/>
      <c r="F123" s="4"/>
      <c r="G123" s="4"/>
      <c r="H123" s="4"/>
      <c r="I123" s="51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4:30" ht="12.75">
      <c r="D124" s="4"/>
      <c r="E124" s="4"/>
      <c r="F124" s="4"/>
      <c r="G124" s="4"/>
      <c r="H124" s="4"/>
      <c r="I124" s="51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4:30" ht="12.75">
      <c r="D125" s="4"/>
      <c r="E125" s="4"/>
      <c r="F125" s="4"/>
      <c r="G125" s="4"/>
      <c r="H125" s="4"/>
      <c r="I125" s="51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4:30" ht="12.75">
      <c r="D126" s="4"/>
      <c r="E126" s="4"/>
      <c r="F126" s="4"/>
      <c r="G126" s="4"/>
      <c r="H126" s="4"/>
      <c r="I126" s="51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4:30" ht="12.75">
      <c r="D127" s="4"/>
      <c r="E127" s="4"/>
      <c r="F127" s="4"/>
      <c r="G127" s="4"/>
      <c r="H127" s="4"/>
      <c r="I127" s="51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4:30" ht="12.75">
      <c r="D128" s="4"/>
      <c r="E128" s="4"/>
      <c r="F128" s="4"/>
      <c r="G128" s="4"/>
      <c r="H128" s="4"/>
      <c r="I128" s="51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4:30" ht="12.75">
      <c r="D129" s="4"/>
      <c r="E129" s="4"/>
      <c r="F129" s="4"/>
      <c r="G129" s="4"/>
      <c r="H129" s="4"/>
      <c r="I129" s="51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4:30" ht="12.75">
      <c r="D130" s="4"/>
      <c r="E130" s="4"/>
      <c r="F130" s="4"/>
      <c r="G130" s="4"/>
      <c r="H130" s="4"/>
      <c r="I130" s="51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4:30" ht="12.75">
      <c r="D131" s="4"/>
      <c r="E131" s="4"/>
      <c r="F131" s="4"/>
      <c r="G131" s="4"/>
      <c r="H131" s="4"/>
      <c r="I131" s="51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4:30" ht="12.75">
      <c r="D132" s="4"/>
      <c r="E132" s="4"/>
      <c r="F132" s="4"/>
      <c r="G132" s="4"/>
      <c r="H132" s="4"/>
      <c r="I132" s="51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4:30" ht="12.75">
      <c r="D133" s="4"/>
      <c r="E133" s="4"/>
      <c r="F133" s="4"/>
      <c r="G133" s="4"/>
      <c r="H133" s="4"/>
      <c r="I133" s="51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4:30" ht="12.75">
      <c r="D134" s="4"/>
      <c r="E134" s="4"/>
      <c r="F134" s="4"/>
      <c r="G134" s="4"/>
      <c r="H134" s="4"/>
      <c r="I134" s="51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4:30" ht="12.75">
      <c r="D135" s="4"/>
      <c r="E135" s="4"/>
      <c r="F135" s="4"/>
      <c r="G135" s="4"/>
      <c r="H135" s="4"/>
      <c r="I135" s="51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4:30" ht="12.75">
      <c r="D136" s="4"/>
      <c r="E136" s="4"/>
      <c r="F136" s="4"/>
      <c r="G136" s="4"/>
      <c r="H136" s="4"/>
      <c r="I136" s="51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4:30" ht="12.75">
      <c r="D137" s="4"/>
      <c r="E137" s="4"/>
      <c r="F137" s="4"/>
      <c r="G137" s="4"/>
      <c r="H137" s="4"/>
      <c r="I137" s="51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4:30" ht="12.75">
      <c r="D138" s="4"/>
      <c r="E138" s="4"/>
      <c r="F138" s="4"/>
      <c r="G138" s="4"/>
      <c r="H138" s="4"/>
      <c r="I138" s="51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4:30" ht="12.75">
      <c r="D139" s="4"/>
      <c r="E139" s="4"/>
      <c r="F139" s="4"/>
      <c r="G139" s="4"/>
      <c r="H139" s="4"/>
      <c r="I139" s="51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4:30" ht="12.75">
      <c r="D140" s="4"/>
      <c r="E140" s="4"/>
      <c r="F140" s="4"/>
      <c r="G140" s="4"/>
      <c r="H140" s="4"/>
      <c r="I140" s="51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4:30" ht="12.75">
      <c r="D141" s="4"/>
      <c r="E141" s="4"/>
      <c r="F141" s="4"/>
      <c r="G141" s="4"/>
      <c r="H141" s="4"/>
      <c r="I141" s="51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4:30" ht="12.75">
      <c r="D142" s="4"/>
      <c r="E142" s="4"/>
      <c r="F142" s="4"/>
      <c r="G142" s="4"/>
      <c r="H142" s="4"/>
      <c r="I142" s="51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4:30" ht="12.75">
      <c r="D143" s="4"/>
      <c r="E143" s="4"/>
      <c r="F143" s="4"/>
      <c r="G143" s="4"/>
      <c r="H143" s="4"/>
      <c r="I143" s="51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4:30" ht="12.75">
      <c r="D144" s="4"/>
      <c r="E144" s="4"/>
      <c r="F144" s="4"/>
      <c r="G144" s="4"/>
      <c r="H144" s="4"/>
      <c r="I144" s="51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4:30" ht="12.75">
      <c r="D145" s="4"/>
      <c r="E145" s="4"/>
      <c r="F145" s="4"/>
      <c r="G145" s="4"/>
      <c r="H145" s="4"/>
      <c r="I145" s="51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4:30" ht="12.75">
      <c r="D146" s="4"/>
      <c r="E146" s="4"/>
      <c r="F146" s="4"/>
      <c r="G146" s="4"/>
      <c r="H146" s="4"/>
      <c r="I146" s="51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4:30" ht="12.75">
      <c r="D147" s="4"/>
      <c r="E147" s="4"/>
      <c r="F147" s="4"/>
      <c r="G147" s="4"/>
      <c r="H147" s="4"/>
      <c r="I147" s="51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4:30" ht="12.75">
      <c r="D148" s="4"/>
      <c r="E148" s="4"/>
      <c r="F148" s="4"/>
      <c r="G148" s="4"/>
      <c r="H148" s="4"/>
      <c r="I148" s="51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4:30" ht="12.75">
      <c r="D149" s="4"/>
      <c r="E149" s="4"/>
      <c r="F149" s="4"/>
      <c r="G149" s="4"/>
      <c r="H149" s="4"/>
      <c r="I149" s="51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4:30" ht="12.75">
      <c r="D150" s="4"/>
      <c r="E150" s="4"/>
      <c r="F150" s="4"/>
      <c r="G150" s="4"/>
      <c r="H150" s="4"/>
      <c r="I150" s="51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4:30" ht="12.75">
      <c r="D151" s="4"/>
      <c r="E151" s="4"/>
      <c r="F151" s="4"/>
      <c r="G151" s="4"/>
      <c r="H151" s="4"/>
      <c r="I151" s="51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4:30" ht="12.75">
      <c r="D152" s="4"/>
      <c r="E152" s="4"/>
      <c r="F152" s="4"/>
      <c r="G152" s="4"/>
      <c r="H152" s="4"/>
      <c r="I152" s="51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4:30" ht="12.75">
      <c r="D153" s="4"/>
      <c r="E153" s="4"/>
      <c r="F153" s="4"/>
      <c r="G153" s="4"/>
      <c r="H153" s="4"/>
      <c r="I153" s="5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4:30" ht="12.75">
      <c r="D154" s="4"/>
      <c r="E154" s="4"/>
      <c r="F154" s="4"/>
      <c r="G154" s="4"/>
      <c r="H154" s="4"/>
      <c r="I154" s="51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4:30" ht="12.75">
      <c r="D155" s="4"/>
      <c r="E155" s="4"/>
      <c r="F155" s="4"/>
      <c r="G155" s="4"/>
      <c r="H155" s="4"/>
      <c r="I155" s="51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4:30" ht="12.75">
      <c r="D156" s="4"/>
      <c r="E156" s="4"/>
      <c r="F156" s="4"/>
      <c r="G156" s="4"/>
      <c r="H156" s="4"/>
      <c r="I156" s="51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4:30" ht="12.75">
      <c r="D157" s="4"/>
      <c r="E157" s="4"/>
      <c r="F157" s="4"/>
      <c r="G157" s="4"/>
      <c r="H157" s="4"/>
      <c r="I157" s="5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</sheetData>
  <sheetProtection/>
  <printOptions horizontalCentered="1"/>
  <pageMargins left="0.2" right="0.2" top="0.5" bottom="0.5" header="0.5" footer="0.5"/>
  <pageSetup fitToHeight="2" fitToWidth="1" horizontalDpi="600" verticalDpi="600" orientation="landscape" paperSize="3" scale="61" r:id="rId1"/>
  <headerFooter alignWithMargins="0">
    <oddHeader>&amp;R2012 GRA Multeese IR-6 Attachment 1 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AJ111</dc:creator>
  <cp:keywords/>
  <dc:description/>
  <cp:lastModifiedBy>MYATT, LANA</cp:lastModifiedBy>
  <cp:lastPrinted>2011-06-07T19:14:55Z</cp:lastPrinted>
  <dcterms:created xsi:type="dcterms:W3CDTF">2011-05-31T16:28:41Z</dcterms:created>
  <dcterms:modified xsi:type="dcterms:W3CDTF">2011-06-07T19:15:01Z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">
    <vt:lpwstr>Non-Confidential</vt:lpwstr>
  </property>
  <property fmtid="{D5CDD505-2E9C-101B-9397-08002B2CF9AE}" pid="3" name="Ownership">
    <vt:lpwstr>8) Sign-Off</vt:lpwstr>
  </property>
  <property fmtid="{D5CDD505-2E9C-101B-9397-08002B2CF9AE}" pid="4" name="Date for Sign-off">
    <vt:lpwstr>2011-06-08T00:00:00Z</vt:lpwstr>
  </property>
  <property fmtid="{D5CDD505-2E9C-101B-9397-08002B2CF9AE}" pid="5" name="File Electronically?">
    <vt:lpwstr>1</vt:lpwstr>
  </property>
  <property fmtid="{D5CDD505-2E9C-101B-9397-08002B2CF9AE}" pid="6" name="Doc for Reviewer?">
    <vt:lpwstr>0</vt:lpwstr>
  </property>
  <property fmtid="{D5CDD505-2E9C-101B-9397-08002B2CF9AE}" pid="7" name="File Date">
    <vt:lpwstr>2011-06-10T00:00:00Z</vt:lpwstr>
  </property>
  <property fmtid="{D5CDD505-2E9C-101B-9397-08002B2CF9AE}" pid="8" name="Assigned to0">
    <vt:lpwstr>48</vt:lpwstr>
  </property>
  <property fmtid="{D5CDD505-2E9C-101B-9397-08002B2CF9AE}" pid="9" name="Live Edit?">
    <vt:lpwstr>Select...</vt:lpwstr>
  </property>
  <property fmtid="{D5CDD505-2E9C-101B-9397-08002B2CF9AE}" pid="10" name="Date Due to OI (9am)">
    <vt:lpwstr>2011-06-03T00:00:00Z</vt:lpwstr>
  </property>
  <property fmtid="{D5CDD505-2E9C-101B-9397-08002B2CF9AE}" pid="11" name="Date Rec'd">
    <vt:lpwstr>2011-05-27T00:00:00Z</vt:lpwstr>
  </property>
  <property fmtid="{D5CDD505-2E9C-101B-9397-08002B2CF9AE}" pid="12" name="ContentTypeId">
    <vt:lpwstr>0x0101008F037BDC092A6E4FAB31A8097A017794</vt:lpwstr>
  </property>
  <property fmtid="{D5CDD505-2E9C-101B-9397-08002B2CF9AE}" pid="13" name="Order">
    <vt:lpwstr>123600.000000000</vt:lpwstr>
  </property>
  <property fmtid="{D5CDD505-2E9C-101B-9397-08002B2CF9AE}" pid="14" name="display_urn:schemas-microsoft-com:office:office#Assigned_x0020_to0">
    <vt:lpwstr>GRUS, VOYTEK</vt:lpwstr>
  </property>
  <property fmtid="{D5CDD505-2E9C-101B-9397-08002B2CF9AE}" pid="15" name="ContentType">
    <vt:lpwstr>Document</vt:lpwstr>
  </property>
</Properties>
</file>