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625" yWindow="345" windowWidth="8670" windowHeight="6570" tabRatio="868" activeTab="0"/>
  </bookViews>
  <sheets>
    <sheet name="Tariff Rep" sheetId="1" r:id="rId1"/>
    <sheet name="Proof of Revenue" sheetId="2" r:id="rId2"/>
  </sheets>
  <externalReferences>
    <externalReference r:id="rId5"/>
    <externalReference r:id="rId6"/>
  </externalReferences>
  <definedNames>
    <definedName name="A0">#REF!</definedName>
    <definedName name="a00">#REF!</definedName>
    <definedName name="a000">#REF!</definedName>
    <definedName name="aaa0">#REF!</definedName>
    <definedName name="aaa04a">#REF!</definedName>
    <definedName name="aaa1">#REF!</definedName>
    <definedName name="aaa2">#REF!</definedName>
    <definedName name="aaa3">#REF!</definedName>
    <definedName name="aaa3a">#REF!</definedName>
    <definedName name="aaa4">#REF!</definedName>
    <definedName name="aaa4a">#REF!</definedName>
    <definedName name="aaa4b">#REF!</definedName>
    <definedName name="aaa5">#REF!</definedName>
    <definedName name="aaaexport">#REF!</definedName>
    <definedName name="AARComparison">#REF!</definedName>
    <definedName name="AARCustomers">#REF!</definedName>
    <definedName name="BImp3">#REF!</definedName>
    <definedName name="BImp4">#REF!</definedName>
    <definedName name="BImpBChr">#REF!</definedName>
    <definedName name="COSinput">#REF!</definedName>
    <definedName name="CP">#REF!</definedName>
    <definedName name="CustBImp4actual">#REF!</definedName>
    <definedName name="CustBImp4fcst">#REF!</definedName>
    <definedName name="CustBImp4smclasses">#REF!</definedName>
    <definedName name="ForMel">#REF!</definedName>
    <definedName name="HQSurvey">#REF!</definedName>
    <definedName name="LCHistBills">#REF!</definedName>
    <definedName name="LG">#REF!</definedName>
    <definedName name="LI">#REF!</definedName>
    <definedName name="mctest">#REF!</definedName>
    <definedName name="MUNIS">#REF!</definedName>
    <definedName name="MUNIS_IR_14">#REF!</definedName>
    <definedName name="PR_current">'Proof of Revenue'!$A$4:$L$49</definedName>
    <definedName name="PR_proposed">'Proof of Revenue'!#REF!</definedName>
    <definedName name="PR_variance">'Proof of Revenue'!#REF!</definedName>
    <definedName name="PR2">#REF!</definedName>
    <definedName name="PR3">#REF!</definedName>
    <definedName name="PR4">#REF!</definedName>
    <definedName name="PR5">#REF!</definedName>
    <definedName name="PR6">#REF!</definedName>
    <definedName name="PR7">#REF!</definedName>
    <definedName name="_xlnm.Print_Area" localSheetId="0">'Tariff Rep'!$A$1:$E$62</definedName>
    <definedName name="Proof_R_8">#REF!</definedName>
    <definedName name="RC_Step2">#REF!</definedName>
    <definedName name="RC_Step3">#REF!</definedName>
    <definedName name="report">'[1]Ratio History'!$A$1:$K$39</definedName>
    <definedName name="RepR11toR10">#REF!</definedName>
    <definedName name="ResBills">#REF!</definedName>
    <definedName name="ResScDetails">#REF!</definedName>
    <definedName name="ResScGeneral">#REF!</definedName>
    <definedName name="scenarios">#REF!</definedName>
    <definedName name="SimRevActualAccr">#REF!</definedName>
    <definedName name="SRMC">#REF!</definedName>
    <definedName name="tablercbimp">#REF!</definedName>
    <definedName name="Tariff_Table">#REF!</definedName>
    <definedName name="Tariff_table_no2">'Tariff Rep'!$A$1:$E$60</definedName>
    <definedName name="Tariffs_exp">'Tariff Rep'!$HB$59945:$HL$59977</definedName>
    <definedName name="Tbl6p2">#REF!</definedName>
    <definedName name="test">#REF!</definedName>
    <definedName name="testres">#REF!</definedName>
    <definedName name="UnitCostval">#REF!</definedName>
    <definedName name="xxxx">#REF!</definedName>
    <definedName name="ztransferGeneral">#REF!</definedName>
    <definedName name="ztransterdetail">#REF!</definedName>
    <definedName name="zzfinal">#REF!</definedName>
  </definedNames>
  <calcPr fullCalcOnLoad="1"/>
</workbook>
</file>

<file path=xl/sharedStrings.xml><?xml version="1.0" encoding="utf-8"?>
<sst xmlns="http://schemas.openxmlformats.org/spreadsheetml/2006/main" count="269" uniqueCount="135">
  <si>
    <t>Billmonths</t>
  </si>
  <si>
    <t>Base</t>
  </si>
  <si>
    <t>Base Charge</t>
  </si>
  <si>
    <t>Residential Sector</t>
  </si>
  <si>
    <t>(in millions)</t>
  </si>
  <si>
    <t xml:space="preserve">    Without Trans. Own.</t>
  </si>
  <si>
    <t xml:space="preserve">    With Trans. Own.</t>
  </si>
  <si>
    <t xml:space="preserve">    Sub-total</t>
  </si>
  <si>
    <t>Commercial Sector</t>
  </si>
  <si>
    <t>Industrial Sector</t>
  </si>
  <si>
    <t>Above-the-line Classes</t>
  </si>
  <si>
    <t xml:space="preserve">   Non-ETS</t>
  </si>
  <si>
    <t xml:space="preserve">   ETS</t>
  </si>
  <si>
    <t xml:space="preserve">  Small General</t>
  </si>
  <si>
    <t xml:space="preserve">  General Demand</t>
  </si>
  <si>
    <t xml:space="preserve">  Large General</t>
  </si>
  <si>
    <t xml:space="preserve">  Small Industrial</t>
  </si>
  <si>
    <t xml:space="preserve">  Medium Industrial</t>
  </si>
  <si>
    <t xml:space="preserve">  Large Industrial Firm</t>
  </si>
  <si>
    <t xml:space="preserve">  Large Industrial Interr.</t>
  </si>
  <si>
    <t>Total Industrial</t>
  </si>
  <si>
    <t>Total Above-the-line</t>
  </si>
  <si>
    <t xml:space="preserve">  Unmetered</t>
  </si>
  <si>
    <t>RATES</t>
  </si>
  <si>
    <t>FORECAST</t>
  </si>
  <si>
    <t>Energy</t>
  </si>
  <si>
    <t>in GWh</t>
  </si>
  <si>
    <t>Charge per</t>
  </si>
  <si>
    <t>KW or KVA</t>
  </si>
  <si>
    <t>GVAS</t>
  </si>
  <si>
    <t>GWS or</t>
  </si>
  <si>
    <r>
      <t>Total Large Industrial</t>
    </r>
    <r>
      <rPr>
        <sz val="10"/>
        <rFont val="Arial"/>
        <family val="2"/>
      </rPr>
      <t xml:space="preserve"> </t>
    </r>
    <r>
      <rPr>
        <b/>
        <vertAlign val="superscript"/>
        <sz val="14"/>
        <rFont val="Arial"/>
        <family val="2"/>
      </rPr>
      <t>(1)</t>
    </r>
  </si>
  <si>
    <t>Energy Charge</t>
  </si>
  <si>
    <t>Demand Charge</t>
  </si>
  <si>
    <t>Domestic Service Rate</t>
  </si>
  <si>
    <t>units</t>
  </si>
  <si>
    <t>% change</t>
  </si>
  <si>
    <t>$/mo</t>
  </si>
  <si>
    <t>¢/kWh</t>
  </si>
  <si>
    <t>December, January &amp; Feb: energy charge</t>
  </si>
  <si>
    <t>on-peak</t>
  </si>
  <si>
    <t>shoulder</t>
  </si>
  <si>
    <t>off-peak</t>
  </si>
  <si>
    <t>Other months: energy charge</t>
  </si>
  <si>
    <t>Small General Rate</t>
  </si>
  <si>
    <t>Energy Charge, block 1 (first 200 kWhs)</t>
  </si>
  <si>
    <t>Energy Charge, block 2</t>
  </si>
  <si>
    <t>General Rate</t>
  </si>
  <si>
    <t>$/kW</t>
  </si>
  <si>
    <t>Energy Charge, block 1 (first 200kWh * demand)</t>
  </si>
  <si>
    <t>Transformer Ownership Credit</t>
  </si>
  <si>
    <t>Large General Rate</t>
  </si>
  <si>
    <t>Demand Charge (Ratcheted)</t>
  </si>
  <si>
    <t>$/kVA</t>
  </si>
  <si>
    <t>Small Industrial Rate</t>
  </si>
  <si>
    <t>Energy Charge, block 1 (first 200 kWhs * demand)</t>
  </si>
  <si>
    <t>Medium Industrial Rate</t>
  </si>
  <si>
    <t>Large Industrial Rate</t>
  </si>
  <si>
    <t>Interruptible Credit</t>
  </si>
  <si>
    <t>RESIDENTIAL TARIFFS</t>
  </si>
  <si>
    <t>COMMERCIAL TARIFFS</t>
  </si>
  <si>
    <t>INDUSTRIAL TARIFFS</t>
  </si>
  <si>
    <r>
      <t>Total Large Industrial</t>
    </r>
    <r>
      <rPr>
        <sz val="10"/>
        <rFont val="Arial"/>
        <family val="2"/>
      </rPr>
      <t xml:space="preserve"> </t>
    </r>
  </si>
  <si>
    <t>Customer Charge</t>
  </si>
  <si>
    <t>Energy Charge to firm Customers</t>
  </si>
  <si>
    <t>Energy Charge to interruptible customers</t>
  </si>
  <si>
    <t>RATECODE</t>
  </si>
  <si>
    <t>CODE</t>
  </si>
  <si>
    <t>base_ch</t>
  </si>
  <si>
    <t>demand_on_ch</t>
  </si>
  <si>
    <t>demand_off_ch</t>
  </si>
  <si>
    <t>kwh_blk1_ch</t>
  </si>
  <si>
    <t>kwh_blk2_ch</t>
  </si>
  <si>
    <t>kwh_blk3_ch</t>
  </si>
  <si>
    <t>min_bill</t>
  </si>
  <si>
    <t>R2</t>
  </si>
  <si>
    <t>R3</t>
  </si>
  <si>
    <t>R4</t>
  </si>
  <si>
    <t>R5</t>
  </si>
  <si>
    <t>R6</t>
  </si>
  <si>
    <t>R7</t>
  </si>
  <si>
    <t>R8</t>
  </si>
  <si>
    <t>R9</t>
  </si>
  <si>
    <t>R10</t>
  </si>
  <si>
    <t>R11</t>
  </si>
  <si>
    <t>R12</t>
  </si>
  <si>
    <t>R13</t>
  </si>
  <si>
    <t>R17</t>
  </si>
  <si>
    <t>R18</t>
  </si>
  <si>
    <t>R20</t>
  </si>
  <si>
    <t>R21</t>
  </si>
  <si>
    <t>R22</t>
  </si>
  <si>
    <t>R23</t>
  </si>
  <si>
    <t>R24</t>
  </si>
  <si>
    <t>R25</t>
  </si>
  <si>
    <t>R26</t>
  </si>
  <si>
    <t>R27</t>
  </si>
  <si>
    <t>R28</t>
  </si>
  <si>
    <t>R29</t>
  </si>
  <si>
    <t>R30</t>
  </si>
  <si>
    <t>R31</t>
  </si>
  <si>
    <t>R32</t>
  </si>
  <si>
    <t>R33</t>
  </si>
  <si>
    <t>R34</t>
  </si>
  <si>
    <t>R35</t>
  </si>
  <si>
    <t>R36</t>
  </si>
  <si>
    <t>R98</t>
  </si>
  <si>
    <t>kwh_blk1_size</t>
  </si>
  <si>
    <t>kwh_blk2_size</t>
  </si>
  <si>
    <t>Domestic Service TOD Rate</t>
  </si>
  <si>
    <t>OTHER TARIFFS</t>
  </si>
  <si>
    <t>Outdoor Recreational Light Rate</t>
  </si>
  <si>
    <t>Miscellaneous Small Loads Rate</t>
  </si>
  <si>
    <t>NA</t>
  </si>
  <si>
    <t>Total</t>
  </si>
  <si>
    <t>PROPOSED</t>
  </si>
  <si>
    <t>Charge</t>
  </si>
  <si>
    <t>Other</t>
  </si>
  <si>
    <t>SEB-NSPI-124</t>
  </si>
  <si>
    <t xml:space="preserve">Per KWh </t>
  </si>
  <si>
    <t>Revenue</t>
  </si>
  <si>
    <t>(1) Illustrates energy for unmetered customers, as well as LED and Non-LED Streetlights</t>
  </si>
  <si>
    <t>(2) Per kWh charge is not applicable as the class is made up of a number of rates</t>
  </si>
  <si>
    <t>Proposed Distribution Rate</t>
  </si>
  <si>
    <t>Current Bundled Rate</t>
  </si>
  <si>
    <t>Demand in kWs or kVa</t>
  </si>
  <si>
    <t>2014</t>
  </si>
  <si>
    <t>Proposed Distribution Tariffs</t>
  </si>
  <si>
    <t>PROPOSED DISTRIBUTION TARIFF AS BASED ON 2014 COSS</t>
  </si>
  <si>
    <t xml:space="preserve">     Electric Service Only</t>
  </si>
  <si>
    <t xml:space="preserve">    Total</t>
  </si>
  <si>
    <t>Distribution Usage in KWhs</t>
  </si>
  <si>
    <t xml:space="preserve">     Street light Fixtures</t>
  </si>
  <si>
    <r>
      <t xml:space="preserve">  Unmetered </t>
    </r>
    <r>
      <rPr>
        <b/>
        <vertAlign val="superscript"/>
        <sz val="10"/>
        <rFont val="Arial"/>
        <family val="2"/>
      </rPr>
      <t>1,2</t>
    </r>
  </si>
  <si>
    <t>September 1, 2015 Note: this is a revision to the Spreadsheet issued as Attachment D on May 21, 2015. Refer to Multeese DR-21 issued July 3, 2015</t>
  </si>
</sst>
</file>

<file path=xl/styles.xml><?xml version="1.0" encoding="utf-8"?>
<styleSheet xmlns="http://schemas.openxmlformats.org/spreadsheetml/2006/main">
  <numFmts count="3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_(* #,##0.0_);_(* \(#,##0.0\);_(* &quot;-&quot;??_);_(@_)"/>
    <numFmt numFmtId="174" formatCode="_(* #,##0.000_);_(* \(#,##0.000\);_(* &quot;-&quot;??_);_(@_)"/>
    <numFmt numFmtId="175" formatCode="_(&quot;$&quot;* #,##0.0_);_(&quot;$&quot;* \(#,##0.0\);_(&quot;$&quot;* &quot;-&quot;??_);_(@_)"/>
    <numFmt numFmtId="176" formatCode="_(&quot;$&quot;* #,##0.0000_);_(&quot;$&quot;* \(#,##0.0000\);_(&quot;$&quot;* &quot;-&quot;??_);_(@_)"/>
    <numFmt numFmtId="177" formatCode="0.0"/>
    <numFmt numFmtId="178" formatCode="0.00000"/>
    <numFmt numFmtId="179" formatCode="0.000000"/>
    <numFmt numFmtId="180" formatCode="_(&quot;$&quot;* #,##0.000_);_(&quot;$&quot;* \(#,##0.000\);_(&quot;$&quot;* &quot;-&quot;??_);_(@_)"/>
    <numFmt numFmtId="181" formatCode="_(&quot;$&quot;* #,##0.00000_);_(&quot;$&quot;* \(#,##0.00000\);_(&quot;$&quot;* &quot;-&quot;??_);_(@_)"/>
    <numFmt numFmtId="182" formatCode="_-&quot;$&quot;* #,##0.000_-;\-&quot;$&quot;* #,##0.000_-;_-&quot;$&quot;* &quot;-&quot;??_-;_-@_-"/>
    <numFmt numFmtId="183" formatCode="_-&quot;$&quot;* #,##0.0000_-;\-&quot;$&quot;* #,##0.0000_-;_-&quot;$&quot;* &quot;-&quot;?_-;_-@_-"/>
    <numFmt numFmtId="184" formatCode="0.0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_(* #,##0_);_(* \(#,##0\);_(* &quot;-&quot;??_);_(@_)"/>
    <numFmt numFmtId="190" formatCode="_-* #,##0.0_-;\-* #,##0.0_-;_-* &quot;-&quot;?_-;_-@_-"/>
    <numFmt numFmtId="191" formatCode="_-&quot;$&quot;* #,##0.0_-;\-&quot;$&quot;* #,##0.0_-;_-&quot;$&quot;* &quot;-&quot;?_-;_-@_-"/>
    <numFmt numFmtId="192" formatCode="_-&quot;$&quot;* #,##0.0_-;\-&quot;$&quot;* #,##0.0_-;_-&quot;$&quot;* &quot;-&quot;??_-;_-@_-"/>
    <numFmt numFmtId="193" formatCode="_-* #,##0.000_-;\-* #,##0.000_-;_-* &quot;-&quot;???_-;_-@_-"/>
  </numFmts>
  <fonts count="63">
    <font>
      <sz val="10"/>
      <name val="Arial"/>
      <family val="0"/>
    </font>
    <font>
      <u val="single"/>
      <sz val="10"/>
      <color indexed="30"/>
      <name val="Arial"/>
      <family val="2"/>
    </font>
    <font>
      <sz val="12"/>
      <name val="Arial"/>
      <family val="2"/>
    </font>
    <font>
      <u val="singleAccounting"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u val="single"/>
      <sz val="10"/>
      <color indexed="56"/>
      <name val="Arial"/>
      <family val="2"/>
    </font>
    <font>
      <b/>
      <sz val="14"/>
      <name val="Arial"/>
      <family val="2"/>
    </font>
    <font>
      <b/>
      <u val="single"/>
      <sz val="12"/>
      <name val="Arial"/>
      <family val="2"/>
    </font>
    <font>
      <b/>
      <u val="singleAccounting"/>
      <sz val="10"/>
      <name val="Arial"/>
      <family val="2"/>
    </font>
    <font>
      <b/>
      <sz val="18"/>
      <name val="Arial"/>
      <family val="2"/>
    </font>
    <font>
      <u val="single"/>
      <sz val="12"/>
      <name val="Arial"/>
      <family val="2"/>
    </font>
    <font>
      <u val="singleAccounting"/>
      <sz val="12"/>
      <name val="Arial"/>
      <family val="2"/>
    </font>
    <font>
      <b/>
      <u val="singleAccounting"/>
      <sz val="12"/>
      <name val="Arial"/>
      <family val="2"/>
    </font>
    <font>
      <b/>
      <u val="doubleAccounting"/>
      <sz val="14"/>
      <name val="Arial"/>
      <family val="2"/>
    </font>
    <font>
      <sz val="18"/>
      <name val="Arial"/>
      <family val="2"/>
    </font>
    <font>
      <b/>
      <vertAlign val="superscript"/>
      <sz val="14"/>
      <name val="Arial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b/>
      <vertAlign val="superscript"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8">
    <xf numFmtId="0" fontId="0" fillId="0" borderId="0" applyFill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32" borderId="7" applyNumberFormat="0" applyFont="0" applyAlignment="0" applyProtection="0"/>
    <xf numFmtId="0" fontId="59" fillId="27" borderId="8" applyNumberFormat="0" applyAlignment="0" applyProtection="0"/>
    <xf numFmtId="40" fontId="18" fillId="33" borderId="0">
      <alignment horizontal="right"/>
      <protection/>
    </xf>
    <xf numFmtId="0" fontId="19" fillId="33" borderId="0">
      <alignment horizontal="right"/>
      <protection/>
    </xf>
    <xf numFmtId="0" fontId="20" fillId="33" borderId="9">
      <alignment/>
      <protection/>
    </xf>
    <xf numFmtId="0" fontId="20" fillId="0" borderId="0" applyBorder="0">
      <alignment horizontal="centerContinuous"/>
      <protection/>
    </xf>
    <xf numFmtId="0" fontId="21" fillId="0" borderId="0" applyBorder="0">
      <alignment horizontal="centerContinuous"/>
      <protection/>
    </xf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10" applyNumberFormat="0" applyFill="0" applyAlignment="0" applyProtection="0"/>
    <xf numFmtId="0" fontId="62" fillId="0" borderId="0" applyNumberFormat="0" applyFill="0" applyBorder="0" applyAlignment="0" applyProtection="0"/>
  </cellStyleXfs>
  <cellXfs count="194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5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173" fontId="0" fillId="0" borderId="0" xfId="42" applyNumberFormat="1" applyFont="1" applyAlignment="1">
      <alignment/>
    </xf>
    <xf numFmtId="175" fontId="0" fillId="0" borderId="0" xfId="44" applyNumberFormat="1" applyFont="1" applyAlignment="1">
      <alignment/>
    </xf>
    <xf numFmtId="176" fontId="0" fillId="0" borderId="0" xfId="44" applyNumberFormat="1" applyFont="1" applyAlignment="1">
      <alignment/>
    </xf>
    <xf numFmtId="170" fontId="0" fillId="0" borderId="0" xfId="44" applyNumberFormat="1" applyFont="1" applyAlignment="1">
      <alignment/>
    </xf>
    <xf numFmtId="175" fontId="4" fillId="0" borderId="0" xfId="44" applyNumberFormat="1" applyFont="1" applyAlignment="1">
      <alignment/>
    </xf>
    <xf numFmtId="0" fontId="16" fillId="0" borderId="0" xfId="0" applyFont="1" applyAlignment="1">
      <alignment/>
    </xf>
    <xf numFmtId="175" fontId="15" fillId="33" borderId="0" xfId="44" applyNumberFormat="1" applyFont="1" applyFill="1" applyBorder="1" applyAlignment="1">
      <alignment/>
    </xf>
    <xf numFmtId="0" fontId="11" fillId="33" borderId="11" xfId="0" applyFont="1" applyFill="1" applyBorder="1" applyAlignment="1">
      <alignment/>
    </xf>
    <xf numFmtId="175" fontId="8" fillId="33" borderId="11" xfId="0" applyNumberFormat="1" applyFont="1" applyFill="1" applyBorder="1" applyAlignment="1">
      <alignment horizontal="center"/>
    </xf>
    <xf numFmtId="0" fontId="5" fillId="33" borderId="12" xfId="0" applyFont="1" applyFill="1" applyBorder="1" applyAlignment="1">
      <alignment/>
    </xf>
    <xf numFmtId="173" fontId="5" fillId="33" borderId="13" xfId="42" applyNumberFormat="1" applyFont="1" applyFill="1" applyBorder="1" applyAlignment="1">
      <alignment/>
    </xf>
    <xf numFmtId="176" fontId="5" fillId="33" borderId="0" xfId="44" applyNumberFormat="1" applyFont="1" applyFill="1" applyBorder="1" applyAlignment="1">
      <alignment/>
    </xf>
    <xf numFmtId="175" fontId="5" fillId="33" borderId="14" xfId="44" applyNumberFormat="1" applyFont="1" applyFill="1" applyBorder="1" applyAlignment="1">
      <alignment/>
    </xf>
    <xf numFmtId="170" fontId="5" fillId="33" borderId="0" xfId="44" applyNumberFormat="1" applyFont="1" applyFill="1" applyBorder="1" applyAlignment="1">
      <alignment/>
    </xf>
    <xf numFmtId="175" fontId="5" fillId="33" borderId="14" xfId="44" applyNumberFormat="1" applyFont="1" applyFill="1" applyBorder="1" applyAlignment="1">
      <alignment horizontal="center"/>
    </xf>
    <xf numFmtId="0" fontId="5" fillId="33" borderId="13" xfId="0" applyFont="1" applyFill="1" applyBorder="1" applyAlignment="1">
      <alignment/>
    </xf>
    <xf numFmtId="0" fontId="5" fillId="33" borderId="14" xfId="0" applyFont="1" applyFill="1" applyBorder="1" applyAlignment="1">
      <alignment/>
    </xf>
    <xf numFmtId="175" fontId="5" fillId="33" borderId="12" xfId="0" applyNumberFormat="1" applyFont="1" applyFill="1" applyBorder="1" applyAlignment="1">
      <alignment horizontal="center"/>
    </xf>
    <xf numFmtId="0" fontId="8" fillId="33" borderId="12" xfId="0" applyFont="1" applyFill="1" applyBorder="1" applyAlignment="1">
      <alignment/>
    </xf>
    <xf numFmtId="175" fontId="8" fillId="33" borderId="12" xfId="0" applyNumberFormat="1" applyFont="1" applyFill="1" applyBorder="1" applyAlignment="1" quotePrefix="1">
      <alignment horizontal="center"/>
    </xf>
    <xf numFmtId="0" fontId="5" fillId="33" borderId="11" xfId="0" applyFont="1" applyFill="1" applyBorder="1" applyAlignment="1">
      <alignment/>
    </xf>
    <xf numFmtId="173" fontId="5" fillId="33" borderId="15" xfId="42" applyNumberFormat="1" applyFont="1" applyFill="1" applyBorder="1" applyAlignment="1">
      <alignment/>
    </xf>
    <xf numFmtId="176" fontId="5" fillId="33" borderId="16" xfId="44" applyNumberFormat="1" applyFont="1" applyFill="1" applyBorder="1" applyAlignment="1">
      <alignment/>
    </xf>
    <xf numFmtId="175" fontId="5" fillId="33" borderId="17" xfId="44" applyNumberFormat="1" applyFont="1" applyFill="1" applyBorder="1" applyAlignment="1">
      <alignment/>
    </xf>
    <xf numFmtId="0" fontId="5" fillId="33" borderId="15" xfId="0" applyFont="1" applyFill="1" applyBorder="1" applyAlignment="1">
      <alignment/>
    </xf>
    <xf numFmtId="0" fontId="5" fillId="33" borderId="16" xfId="0" applyFont="1" applyFill="1" applyBorder="1" applyAlignment="1">
      <alignment/>
    </xf>
    <xf numFmtId="170" fontId="5" fillId="33" borderId="16" xfId="44" applyNumberFormat="1" applyFont="1" applyFill="1" applyBorder="1" applyAlignment="1">
      <alignment/>
    </xf>
    <xf numFmtId="0" fontId="5" fillId="33" borderId="17" xfId="0" applyFont="1" applyFill="1" applyBorder="1" applyAlignment="1">
      <alignment/>
    </xf>
    <xf numFmtId="175" fontId="5" fillId="33" borderId="11" xfId="44" applyNumberFormat="1" applyFont="1" applyFill="1" applyBorder="1" applyAlignment="1">
      <alignment/>
    </xf>
    <xf numFmtId="0" fontId="4" fillId="33" borderId="12" xfId="0" applyFont="1" applyFill="1" applyBorder="1" applyAlignment="1">
      <alignment/>
    </xf>
    <xf numFmtId="173" fontId="2" fillId="33" borderId="13" xfId="42" applyNumberFormat="1" applyFont="1" applyFill="1" applyBorder="1" applyAlignment="1">
      <alignment/>
    </xf>
    <xf numFmtId="176" fontId="2" fillId="33" borderId="0" xfId="44" applyNumberFormat="1" applyFont="1" applyFill="1" applyBorder="1" applyAlignment="1">
      <alignment/>
    </xf>
    <xf numFmtId="175" fontId="2" fillId="33" borderId="14" xfId="44" applyNumberFormat="1" applyFont="1" applyFill="1" applyBorder="1" applyAlignment="1">
      <alignment/>
    </xf>
    <xf numFmtId="171" fontId="2" fillId="33" borderId="13" xfId="42" applyFont="1" applyFill="1" applyBorder="1" applyAlignment="1">
      <alignment/>
    </xf>
    <xf numFmtId="170" fontId="2" fillId="33" borderId="0" xfId="44" applyFont="1" applyFill="1" applyBorder="1" applyAlignment="1">
      <alignment/>
    </xf>
    <xf numFmtId="173" fontId="13" fillId="33" borderId="13" xfId="42" applyNumberFormat="1" applyFont="1" applyFill="1" applyBorder="1" applyAlignment="1">
      <alignment/>
    </xf>
    <xf numFmtId="175" fontId="13" fillId="33" borderId="14" xfId="44" applyNumberFormat="1" applyFont="1" applyFill="1" applyBorder="1" applyAlignment="1">
      <alignment/>
    </xf>
    <xf numFmtId="0" fontId="13" fillId="33" borderId="0" xfId="0" applyFont="1" applyFill="1" applyBorder="1" applyAlignment="1">
      <alignment/>
    </xf>
    <xf numFmtId="0" fontId="10" fillId="33" borderId="12" xfId="0" applyFont="1" applyFill="1" applyBorder="1" applyAlignment="1">
      <alignment/>
    </xf>
    <xf numFmtId="170" fontId="13" fillId="33" borderId="0" xfId="44" applyFont="1" applyFill="1" applyBorder="1" applyAlignment="1">
      <alignment/>
    </xf>
    <xf numFmtId="0" fontId="5" fillId="33" borderId="18" xfId="0" applyFont="1" applyFill="1" applyBorder="1" applyAlignment="1">
      <alignment/>
    </xf>
    <xf numFmtId="173" fontId="5" fillId="33" borderId="19" xfId="42" applyNumberFormat="1" applyFont="1" applyFill="1" applyBorder="1" applyAlignment="1">
      <alignment/>
    </xf>
    <xf numFmtId="176" fontId="5" fillId="33" borderId="20" xfId="44" applyNumberFormat="1" applyFont="1" applyFill="1" applyBorder="1" applyAlignment="1">
      <alignment/>
    </xf>
    <xf numFmtId="175" fontId="5" fillId="33" borderId="21" xfId="44" applyNumberFormat="1" applyFont="1" applyFill="1" applyBorder="1" applyAlignment="1">
      <alignment/>
    </xf>
    <xf numFmtId="173" fontId="5" fillId="33" borderId="19" xfId="0" applyNumberFormat="1" applyFont="1" applyFill="1" applyBorder="1" applyAlignment="1">
      <alignment/>
    </xf>
    <xf numFmtId="170" fontId="5" fillId="33" borderId="21" xfId="0" applyNumberFormat="1" applyFont="1" applyFill="1" applyBorder="1" applyAlignment="1">
      <alignment/>
    </xf>
    <xf numFmtId="0" fontId="5" fillId="33" borderId="20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173" fontId="2" fillId="33" borderId="15" xfId="42" applyNumberFormat="1" applyFont="1" applyFill="1" applyBorder="1" applyAlignment="1">
      <alignment/>
    </xf>
    <xf numFmtId="176" fontId="2" fillId="33" borderId="16" xfId="44" applyNumberFormat="1" applyFont="1" applyFill="1" applyBorder="1" applyAlignment="1">
      <alignment/>
    </xf>
    <xf numFmtId="175" fontId="2" fillId="33" borderId="17" xfId="44" applyNumberFormat="1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173" fontId="12" fillId="33" borderId="13" xfId="42" applyNumberFormat="1" applyFont="1" applyFill="1" applyBorder="1" applyAlignment="1">
      <alignment/>
    </xf>
    <xf numFmtId="175" fontId="12" fillId="33" borderId="14" xfId="44" applyNumberFormat="1" applyFont="1" applyFill="1" applyBorder="1" applyAlignment="1">
      <alignment/>
    </xf>
    <xf numFmtId="0" fontId="12" fillId="33" borderId="13" xfId="0" applyFont="1" applyFill="1" applyBorder="1" applyAlignment="1">
      <alignment/>
    </xf>
    <xf numFmtId="0" fontId="12" fillId="33" borderId="14" xfId="0" applyFont="1" applyFill="1" applyBorder="1" applyAlignment="1">
      <alignment/>
    </xf>
    <xf numFmtId="0" fontId="12" fillId="33" borderId="0" xfId="0" applyFont="1" applyFill="1" applyBorder="1" applyAlignment="1">
      <alignment/>
    </xf>
    <xf numFmtId="0" fontId="13" fillId="33" borderId="13" xfId="0" applyFont="1" applyFill="1" applyBorder="1" applyAlignment="1">
      <alignment/>
    </xf>
    <xf numFmtId="0" fontId="13" fillId="33" borderId="14" xfId="0" applyFont="1" applyFill="1" applyBorder="1" applyAlignment="1">
      <alignment/>
    </xf>
    <xf numFmtId="0" fontId="5" fillId="33" borderId="19" xfId="0" applyFont="1" applyFill="1" applyBorder="1" applyAlignment="1">
      <alignment/>
    </xf>
    <xf numFmtId="0" fontId="5" fillId="33" borderId="21" xfId="0" applyFont="1" applyFill="1" applyBorder="1" applyAlignment="1">
      <alignment/>
    </xf>
    <xf numFmtId="173" fontId="2" fillId="33" borderId="13" xfId="0" applyNumberFormat="1" applyFont="1" applyFill="1" applyBorder="1" applyAlignment="1">
      <alignment/>
    </xf>
    <xf numFmtId="173" fontId="2" fillId="33" borderId="15" xfId="0" applyNumberFormat="1" applyFont="1" applyFill="1" applyBorder="1" applyAlignment="1">
      <alignment/>
    </xf>
    <xf numFmtId="173" fontId="12" fillId="33" borderId="13" xfId="0" applyNumberFormat="1" applyFont="1" applyFill="1" applyBorder="1" applyAlignment="1">
      <alignment/>
    </xf>
    <xf numFmtId="171" fontId="5" fillId="33" borderId="13" xfId="0" applyNumberFormat="1" applyFont="1" applyFill="1" applyBorder="1" applyAlignment="1">
      <alignment/>
    </xf>
    <xf numFmtId="0" fontId="8" fillId="33" borderId="0" xfId="0" applyFont="1" applyFill="1" applyBorder="1" applyAlignment="1">
      <alignment/>
    </xf>
    <xf numFmtId="173" fontId="15" fillId="33" borderId="0" xfId="42" applyNumberFormat="1" applyFont="1" applyFill="1" applyBorder="1" applyAlignment="1">
      <alignment/>
    </xf>
    <xf numFmtId="176" fontId="15" fillId="33" borderId="0" xfId="44" applyNumberFormat="1" applyFont="1" applyFill="1" applyBorder="1" applyAlignment="1">
      <alignment/>
    </xf>
    <xf numFmtId="173" fontId="13" fillId="33" borderId="13" xfId="0" applyNumberFormat="1" applyFont="1" applyFill="1" applyBorder="1" applyAlignment="1">
      <alignment/>
    </xf>
    <xf numFmtId="0" fontId="3" fillId="33" borderId="12" xfId="0" applyFont="1" applyFill="1" applyBorder="1" applyAlignment="1">
      <alignment/>
    </xf>
    <xf numFmtId="181" fontId="2" fillId="33" borderId="0" xfId="44" applyNumberFormat="1" applyFont="1" applyFill="1" applyBorder="1" applyAlignment="1">
      <alignment/>
    </xf>
    <xf numFmtId="181" fontId="13" fillId="33" borderId="0" xfId="44" applyNumberFormat="1" applyFont="1" applyFill="1" applyBorder="1" applyAlignment="1">
      <alignment/>
    </xf>
    <xf numFmtId="181" fontId="5" fillId="33" borderId="20" xfId="44" applyNumberFormat="1" applyFont="1" applyFill="1" applyBorder="1" applyAlignment="1">
      <alignment/>
    </xf>
    <xf numFmtId="181" fontId="2" fillId="33" borderId="16" xfId="44" applyNumberFormat="1" applyFont="1" applyFill="1" applyBorder="1" applyAlignment="1">
      <alignment/>
    </xf>
    <xf numFmtId="181" fontId="12" fillId="33" borderId="0" xfId="44" applyNumberFormat="1" applyFont="1" applyFill="1" applyBorder="1" applyAlignment="1">
      <alignment/>
    </xf>
    <xf numFmtId="180" fontId="2" fillId="33" borderId="0" xfId="44" applyNumberFormat="1" applyFont="1" applyFill="1" applyBorder="1" applyAlignment="1">
      <alignment/>
    </xf>
    <xf numFmtId="180" fontId="13" fillId="33" borderId="0" xfId="44" applyNumberFormat="1" applyFont="1" applyFill="1" applyBorder="1" applyAlignment="1">
      <alignment/>
    </xf>
    <xf numFmtId="180" fontId="5" fillId="33" borderId="20" xfId="44" applyNumberFormat="1" applyFont="1" applyFill="1" applyBorder="1" applyAlignment="1">
      <alignment/>
    </xf>
    <xf numFmtId="180" fontId="2" fillId="33" borderId="16" xfId="44" applyNumberFormat="1" applyFont="1" applyFill="1" applyBorder="1" applyAlignment="1">
      <alignment/>
    </xf>
    <xf numFmtId="180" fontId="12" fillId="33" borderId="0" xfId="44" applyNumberFormat="1" applyFont="1" applyFill="1" applyBorder="1" applyAlignment="1">
      <alignment/>
    </xf>
    <xf numFmtId="180" fontId="5" fillId="33" borderId="0" xfId="44" applyNumberFormat="1" applyFont="1" applyFill="1" applyBorder="1" applyAlignment="1">
      <alignment/>
    </xf>
    <xf numFmtId="171" fontId="2" fillId="33" borderId="0" xfId="0" applyNumberFormat="1" applyFont="1" applyFill="1" applyBorder="1" applyAlignment="1">
      <alignment/>
    </xf>
    <xf numFmtId="181" fontId="15" fillId="33" borderId="0" xfId="44" applyNumberFormat="1" applyFont="1" applyFill="1" applyBorder="1" applyAlignment="1">
      <alignment/>
    </xf>
    <xf numFmtId="180" fontId="15" fillId="33" borderId="0" xfId="44" applyNumberFormat="1" applyFont="1" applyFill="1" applyBorder="1" applyAlignment="1">
      <alignment/>
    </xf>
    <xf numFmtId="180" fontId="5" fillId="0" borderId="12" xfId="44" applyNumberFormat="1" applyFont="1" applyFill="1" applyBorder="1" applyAlignment="1">
      <alignment/>
    </xf>
    <xf numFmtId="180" fontId="5" fillId="0" borderId="11" xfId="44" applyNumberFormat="1" applyFont="1" applyFill="1" applyBorder="1" applyAlignment="1">
      <alignment/>
    </xf>
    <xf numFmtId="180" fontId="15" fillId="0" borderId="0" xfId="44" applyNumberFormat="1" applyFont="1" applyFill="1" applyBorder="1" applyAlignment="1">
      <alignment/>
    </xf>
    <xf numFmtId="0" fontId="24" fillId="0" borderId="0" xfId="0" applyFont="1" applyAlignment="1">
      <alignment/>
    </xf>
    <xf numFmtId="0" fontId="24" fillId="0" borderId="19" xfId="0" applyFont="1" applyBorder="1" applyAlignment="1">
      <alignment/>
    </xf>
    <xf numFmtId="0" fontId="24" fillId="0" borderId="19" xfId="0" applyFont="1" applyBorder="1" applyAlignment="1">
      <alignment/>
    </xf>
    <xf numFmtId="0" fontId="24" fillId="0" borderId="20" xfId="0" applyFont="1" applyBorder="1" applyAlignment="1">
      <alignment/>
    </xf>
    <xf numFmtId="0" fontId="24" fillId="0" borderId="21" xfId="0" applyFont="1" applyBorder="1" applyAlignment="1">
      <alignment/>
    </xf>
    <xf numFmtId="0" fontId="23" fillId="0" borderId="22" xfId="0" applyFont="1" applyFill="1" applyBorder="1" applyAlignment="1">
      <alignment/>
    </xf>
    <xf numFmtId="0" fontId="23" fillId="0" borderId="23" xfId="0" applyFont="1" applyFill="1" applyBorder="1" applyAlignment="1">
      <alignment horizontal="right"/>
    </xf>
    <xf numFmtId="0" fontId="23" fillId="0" borderId="24" xfId="0" applyFont="1" applyFill="1" applyBorder="1" applyAlignment="1">
      <alignment/>
    </xf>
    <xf numFmtId="0" fontId="24" fillId="0" borderId="13" xfId="0" applyFont="1" applyFill="1" applyBorder="1" applyAlignment="1">
      <alignment/>
    </xf>
    <xf numFmtId="0" fontId="24" fillId="0" borderId="0" xfId="0" applyFont="1" applyFill="1" applyBorder="1" applyAlignment="1">
      <alignment horizontal="right"/>
    </xf>
    <xf numFmtId="174" fontId="24" fillId="0" borderId="0" xfId="42" applyNumberFormat="1" applyFont="1" applyFill="1" applyBorder="1" applyAlignment="1">
      <alignment/>
    </xf>
    <xf numFmtId="174" fontId="24" fillId="0" borderId="0" xfId="42" applyNumberFormat="1" applyFont="1" applyFill="1" applyBorder="1" applyAlignment="1">
      <alignment horizontal="center"/>
    </xf>
    <xf numFmtId="172" fontId="24" fillId="0" borderId="14" xfId="64" applyNumberFormat="1" applyFont="1" applyFill="1" applyBorder="1" applyAlignment="1">
      <alignment/>
    </xf>
    <xf numFmtId="10" fontId="24" fillId="0" borderId="14" xfId="64" applyNumberFormat="1" applyFont="1" applyFill="1" applyBorder="1" applyAlignment="1">
      <alignment/>
    </xf>
    <xf numFmtId="0" fontId="24" fillId="0" borderId="25" xfId="0" applyFont="1" applyFill="1" applyBorder="1" applyAlignment="1">
      <alignment/>
    </xf>
    <xf numFmtId="0" fontId="24" fillId="0" borderId="26" xfId="0" applyFont="1" applyFill="1" applyBorder="1" applyAlignment="1">
      <alignment horizontal="right"/>
    </xf>
    <xf numFmtId="174" fontId="24" fillId="0" borderId="26" xfId="42" applyNumberFormat="1" applyFont="1" applyFill="1" applyBorder="1" applyAlignment="1">
      <alignment/>
    </xf>
    <xf numFmtId="174" fontId="24" fillId="0" borderId="26" xfId="42" applyNumberFormat="1" applyFont="1" applyFill="1" applyBorder="1" applyAlignment="1">
      <alignment horizontal="center"/>
    </xf>
    <xf numFmtId="172" fontId="24" fillId="0" borderId="27" xfId="0" applyNumberFormat="1" applyFont="1" applyFill="1" applyBorder="1" applyAlignment="1">
      <alignment/>
    </xf>
    <xf numFmtId="0" fontId="24" fillId="0" borderId="23" xfId="0" applyFont="1" applyFill="1" applyBorder="1" applyAlignment="1">
      <alignment horizontal="right"/>
    </xf>
    <xf numFmtId="174" fontId="24" fillId="0" borderId="23" xfId="42" applyNumberFormat="1" applyFont="1" applyFill="1" applyBorder="1" applyAlignment="1">
      <alignment/>
    </xf>
    <xf numFmtId="174" fontId="24" fillId="0" borderId="23" xfId="42" applyNumberFormat="1" applyFont="1" applyFill="1" applyBorder="1" applyAlignment="1">
      <alignment horizontal="center"/>
    </xf>
    <xf numFmtId="172" fontId="24" fillId="0" borderId="24" xfId="0" applyNumberFormat="1" applyFont="1" applyFill="1" applyBorder="1" applyAlignment="1">
      <alignment/>
    </xf>
    <xf numFmtId="172" fontId="24" fillId="0" borderId="14" xfId="0" applyNumberFormat="1" applyFont="1" applyFill="1" applyBorder="1" applyAlignment="1">
      <alignment/>
    </xf>
    <xf numFmtId="0" fontId="24" fillId="0" borderId="13" xfId="0" applyFont="1" applyFill="1" applyBorder="1" applyAlignment="1">
      <alignment horizontal="right"/>
    </xf>
    <xf numFmtId="0" fontId="24" fillId="0" borderId="13" xfId="0" applyFont="1" applyFill="1" applyBorder="1" applyAlignment="1">
      <alignment horizontal="left"/>
    </xf>
    <xf numFmtId="174" fontId="24" fillId="0" borderId="0" xfId="42" applyNumberFormat="1" applyFont="1" applyFill="1" applyBorder="1" applyAlignment="1">
      <alignment/>
    </xf>
    <xf numFmtId="174" fontId="24" fillId="0" borderId="23" xfId="42" applyNumberFormat="1" applyFont="1" applyFill="1" applyBorder="1" applyAlignment="1">
      <alignment/>
    </xf>
    <xf numFmtId="0" fontId="24" fillId="0" borderId="19" xfId="0" applyFont="1" applyFill="1" applyBorder="1" applyAlignment="1">
      <alignment/>
    </xf>
    <xf numFmtId="0" fontId="24" fillId="0" borderId="20" xfId="0" applyFont="1" applyFill="1" applyBorder="1" applyAlignment="1">
      <alignment horizontal="right"/>
    </xf>
    <xf numFmtId="0" fontId="23" fillId="0" borderId="13" xfId="0" applyFont="1" applyBorder="1" applyAlignment="1">
      <alignment horizontal="left"/>
    </xf>
    <xf numFmtId="0" fontId="23" fillId="0" borderId="0" xfId="0" applyFont="1" applyBorder="1" applyAlignment="1">
      <alignment horizontal="right"/>
    </xf>
    <xf numFmtId="0" fontId="23" fillId="0" borderId="14" xfId="0" applyFont="1" applyBorder="1" applyAlignment="1">
      <alignment horizontal="center"/>
    </xf>
    <xf numFmtId="0" fontId="24" fillId="0" borderId="20" xfId="0" applyFont="1" applyBorder="1" applyAlignment="1">
      <alignment horizontal="right"/>
    </xf>
    <xf numFmtId="174" fontId="24" fillId="0" borderId="20" xfId="42" applyNumberFormat="1" applyFont="1" applyBorder="1" applyAlignment="1">
      <alignment/>
    </xf>
    <xf numFmtId="0" fontId="27" fillId="34" borderId="0" xfId="0" applyNumberFormat="1" applyFont="1" applyFill="1" applyAlignment="1">
      <alignment/>
    </xf>
    <xf numFmtId="0" fontId="27" fillId="34" borderId="0" xfId="0" applyNumberFormat="1" applyFont="1" applyFill="1" applyAlignment="1">
      <alignment horizontal="left"/>
    </xf>
    <xf numFmtId="0" fontId="27" fillId="35" borderId="0" xfId="0" applyNumberFormat="1" applyFont="1" applyFill="1" applyAlignment="1">
      <alignment horizontal="left"/>
    </xf>
    <xf numFmtId="0" fontId="28" fillId="34" borderId="0" xfId="0" applyNumberFormat="1" applyFont="1" applyFill="1" applyAlignment="1">
      <alignment horizontal="left"/>
    </xf>
    <xf numFmtId="178" fontId="28" fillId="34" borderId="0" xfId="0" applyNumberFormat="1" applyFont="1" applyFill="1" applyAlignment="1">
      <alignment horizontal="right"/>
    </xf>
    <xf numFmtId="179" fontId="28" fillId="34" borderId="0" xfId="0" applyNumberFormat="1" applyFont="1" applyFill="1" applyAlignment="1">
      <alignment horizontal="right"/>
    </xf>
    <xf numFmtId="0" fontId="24" fillId="35" borderId="0" xfId="0" applyFont="1" applyFill="1" applyAlignment="1">
      <alignment/>
    </xf>
    <xf numFmtId="174" fontId="24" fillId="0" borderId="20" xfId="42" applyNumberFormat="1" applyFont="1" applyFill="1" applyBorder="1" applyAlignment="1">
      <alignment/>
    </xf>
    <xf numFmtId="172" fontId="24" fillId="0" borderId="21" xfId="64" applyNumberFormat="1" applyFont="1" applyFill="1" applyBorder="1" applyAlignment="1">
      <alignment/>
    </xf>
    <xf numFmtId="172" fontId="24" fillId="0" borderId="0" xfId="0" applyNumberFormat="1" applyFont="1" applyAlignment="1">
      <alignment/>
    </xf>
    <xf numFmtId="173" fontId="2" fillId="33" borderId="14" xfId="44" applyNumberFormat="1" applyFont="1" applyFill="1" applyBorder="1" applyAlignment="1">
      <alignment/>
    </xf>
    <xf numFmtId="173" fontId="12" fillId="33" borderId="14" xfId="44" applyNumberFormat="1" applyFont="1" applyFill="1" applyBorder="1" applyAlignment="1">
      <alignment/>
    </xf>
    <xf numFmtId="177" fontId="5" fillId="33" borderId="19" xfId="0" applyNumberFormat="1" applyFont="1" applyFill="1" applyBorder="1" applyAlignment="1">
      <alignment/>
    </xf>
    <xf numFmtId="177" fontId="5" fillId="33" borderId="21" xfId="0" applyNumberFormat="1" applyFont="1" applyFill="1" applyBorder="1" applyAlignment="1">
      <alignment/>
    </xf>
    <xf numFmtId="175" fontId="5" fillId="0" borderId="12" xfId="44" applyNumberFormat="1" applyFont="1" applyFill="1" applyBorder="1" applyAlignment="1">
      <alignment/>
    </xf>
    <xf numFmtId="175" fontId="14" fillId="0" borderId="12" xfId="44" applyNumberFormat="1" applyFont="1" applyFill="1" applyBorder="1" applyAlignment="1">
      <alignment/>
    </xf>
    <xf numFmtId="175" fontId="5" fillId="0" borderId="18" xfId="44" applyNumberFormat="1" applyFont="1" applyFill="1" applyBorder="1" applyAlignment="1">
      <alignment/>
    </xf>
    <xf numFmtId="175" fontId="9" fillId="0" borderId="12" xfId="44" applyNumberFormat="1" applyFont="1" applyFill="1" applyBorder="1" applyAlignment="1">
      <alignment/>
    </xf>
    <xf numFmtId="0" fontId="23" fillId="0" borderId="15" xfId="0" applyFont="1" applyFill="1" applyBorder="1" applyAlignment="1">
      <alignment/>
    </xf>
    <xf numFmtId="0" fontId="24" fillId="0" borderId="16" xfId="0" applyFont="1" applyFill="1" applyBorder="1" applyAlignment="1">
      <alignment horizontal="right"/>
    </xf>
    <xf numFmtId="174" fontId="24" fillId="0" borderId="16" xfId="42" applyNumberFormat="1" applyFont="1" applyFill="1" applyBorder="1" applyAlignment="1">
      <alignment/>
    </xf>
    <xf numFmtId="172" fontId="24" fillId="0" borderId="17" xfId="0" applyNumberFormat="1" applyFont="1" applyFill="1" applyBorder="1" applyAlignment="1">
      <alignment/>
    </xf>
    <xf numFmtId="10" fontId="24" fillId="0" borderId="21" xfId="64" applyNumberFormat="1" applyFont="1" applyFill="1" applyBorder="1" applyAlignment="1">
      <alignment/>
    </xf>
    <xf numFmtId="171" fontId="23" fillId="0" borderId="23" xfId="42" applyFont="1" applyFill="1" applyBorder="1" applyAlignment="1">
      <alignment horizontal="center" wrapText="1"/>
    </xf>
    <xf numFmtId="0" fontId="11" fillId="0" borderId="11" xfId="0" applyFont="1" applyFill="1" applyBorder="1" applyAlignment="1">
      <alignment/>
    </xf>
    <xf numFmtId="173" fontId="2" fillId="33" borderId="13" xfId="42" applyNumberFormat="1" applyFont="1" applyFill="1" applyBorder="1" applyAlignment="1">
      <alignment horizontal="center"/>
    </xf>
    <xf numFmtId="180" fontId="2" fillId="33" borderId="0" xfId="44" applyNumberFormat="1" applyFont="1" applyFill="1" applyBorder="1" applyAlignment="1">
      <alignment horizontal="center"/>
    </xf>
    <xf numFmtId="175" fontId="2" fillId="33" borderId="14" xfId="44" applyNumberFormat="1" applyFont="1" applyFill="1" applyBorder="1" applyAlignment="1">
      <alignment horizontal="center"/>
    </xf>
    <xf numFmtId="173" fontId="13" fillId="33" borderId="13" xfId="42" applyNumberFormat="1" applyFont="1" applyFill="1" applyBorder="1" applyAlignment="1">
      <alignment horizontal="center"/>
    </xf>
    <xf numFmtId="180" fontId="13" fillId="33" borderId="0" xfId="44" applyNumberFormat="1" applyFont="1" applyFill="1" applyBorder="1" applyAlignment="1">
      <alignment horizontal="center"/>
    </xf>
    <xf numFmtId="175" fontId="13" fillId="33" borderId="14" xfId="44" applyNumberFormat="1" applyFont="1" applyFill="1" applyBorder="1" applyAlignment="1">
      <alignment horizontal="center"/>
    </xf>
    <xf numFmtId="173" fontId="5" fillId="33" borderId="19" xfId="42" applyNumberFormat="1" applyFont="1" applyFill="1" applyBorder="1" applyAlignment="1">
      <alignment horizontal="center"/>
    </xf>
    <xf numFmtId="180" fontId="5" fillId="33" borderId="20" xfId="44" applyNumberFormat="1" applyFont="1" applyFill="1" applyBorder="1" applyAlignment="1">
      <alignment horizontal="center"/>
    </xf>
    <xf numFmtId="175" fontId="5" fillId="33" borderId="21" xfId="44" applyNumberFormat="1" applyFont="1" applyFill="1" applyBorder="1" applyAlignment="1">
      <alignment horizontal="center"/>
    </xf>
    <xf numFmtId="181" fontId="2" fillId="33" borderId="0" xfId="44" applyNumberFormat="1" applyFont="1" applyFill="1" applyBorder="1" applyAlignment="1">
      <alignment horizontal="center"/>
    </xf>
    <xf numFmtId="181" fontId="12" fillId="33" borderId="0" xfId="44" applyNumberFormat="1" applyFont="1" applyFill="1" applyBorder="1" applyAlignment="1">
      <alignment horizontal="center"/>
    </xf>
    <xf numFmtId="175" fontId="12" fillId="33" borderId="14" xfId="44" applyNumberFormat="1" applyFont="1" applyFill="1" applyBorder="1" applyAlignment="1">
      <alignment horizontal="center"/>
    </xf>
    <xf numFmtId="176" fontId="13" fillId="33" borderId="0" xfId="44" applyNumberFormat="1" applyFont="1" applyFill="1" applyBorder="1" applyAlignment="1">
      <alignment horizontal="center"/>
    </xf>
    <xf numFmtId="181" fontId="5" fillId="33" borderId="0" xfId="44" applyNumberFormat="1" applyFont="1" applyFill="1" applyBorder="1" applyAlignment="1">
      <alignment horizontal="center"/>
    </xf>
    <xf numFmtId="181" fontId="13" fillId="33" borderId="0" xfId="44" applyNumberFormat="1" applyFont="1" applyFill="1" applyBorder="1" applyAlignment="1">
      <alignment horizontal="center"/>
    </xf>
    <xf numFmtId="181" fontId="5" fillId="33" borderId="20" xfId="44" applyNumberFormat="1" applyFont="1" applyFill="1" applyBorder="1" applyAlignment="1">
      <alignment horizontal="center"/>
    </xf>
    <xf numFmtId="174" fontId="24" fillId="0" borderId="0" xfId="42" applyNumberFormat="1" applyFont="1" applyFill="1" applyBorder="1" applyAlignment="1">
      <alignment horizontal="right"/>
    </xf>
    <xf numFmtId="174" fontId="24" fillId="0" borderId="20" xfId="42" applyNumberFormat="1" applyFont="1" applyFill="1" applyBorder="1" applyAlignment="1">
      <alignment horizontal="right"/>
    </xf>
    <xf numFmtId="180" fontId="5" fillId="33" borderId="20" xfId="0" applyNumberFormat="1" applyFont="1" applyFill="1" applyBorder="1" applyAlignment="1">
      <alignment/>
    </xf>
    <xf numFmtId="175" fontId="5" fillId="0" borderId="16" xfId="44" applyNumberFormat="1" applyFont="1" applyFill="1" applyBorder="1" applyAlignment="1">
      <alignment/>
    </xf>
    <xf numFmtId="43" fontId="24" fillId="0" borderId="0" xfId="0" applyNumberFormat="1" applyFont="1" applyAlignment="1">
      <alignment/>
    </xf>
    <xf numFmtId="0" fontId="24" fillId="0" borderId="0" xfId="0" applyFont="1" applyAlignment="1">
      <alignment wrapText="1"/>
    </xf>
    <xf numFmtId="0" fontId="26" fillId="0" borderId="15" xfId="0" applyFont="1" applyFill="1" applyBorder="1" applyAlignment="1">
      <alignment horizontal="center"/>
    </xf>
    <xf numFmtId="0" fontId="26" fillId="0" borderId="16" xfId="0" applyFont="1" applyFill="1" applyBorder="1" applyAlignment="1">
      <alignment horizontal="center"/>
    </xf>
    <xf numFmtId="0" fontId="26" fillId="0" borderId="17" xfId="0" applyFont="1" applyFill="1" applyBorder="1" applyAlignment="1">
      <alignment horizontal="center"/>
    </xf>
    <xf numFmtId="0" fontId="25" fillId="0" borderId="15" xfId="0" applyFont="1" applyFill="1" applyBorder="1" applyAlignment="1">
      <alignment horizontal="center"/>
    </xf>
    <xf numFmtId="0" fontId="25" fillId="0" borderId="16" xfId="0" applyFont="1" applyFill="1" applyBorder="1" applyAlignment="1">
      <alignment horizontal="center"/>
    </xf>
    <xf numFmtId="0" fontId="25" fillId="0" borderId="17" xfId="0" applyFont="1" applyFill="1" applyBorder="1" applyAlignment="1">
      <alignment horizontal="center"/>
    </xf>
    <xf numFmtId="0" fontId="27" fillId="0" borderId="15" xfId="0" applyFont="1" applyFill="1" applyBorder="1" applyAlignment="1">
      <alignment horizontal="center"/>
    </xf>
    <xf numFmtId="0" fontId="27" fillId="0" borderId="16" xfId="0" applyFont="1" applyFill="1" applyBorder="1" applyAlignment="1">
      <alignment horizontal="center"/>
    </xf>
    <xf numFmtId="0" fontId="27" fillId="0" borderId="17" xfId="0" applyFont="1" applyFill="1" applyBorder="1" applyAlignment="1">
      <alignment horizontal="center"/>
    </xf>
    <xf numFmtId="0" fontId="11" fillId="33" borderId="15" xfId="0" applyFont="1" applyFill="1" applyBorder="1" applyAlignment="1">
      <alignment horizontal="center"/>
    </xf>
    <xf numFmtId="0" fontId="11" fillId="33" borderId="16" xfId="0" applyFont="1" applyFill="1" applyBorder="1" applyAlignment="1">
      <alignment horizontal="center"/>
    </xf>
    <xf numFmtId="0" fontId="11" fillId="33" borderId="17" xfId="0" applyFont="1" applyFill="1" applyBorder="1" applyAlignment="1">
      <alignment horizont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Output Amounts" xfId="59"/>
    <cellStyle name="Output Column Headings" xfId="60"/>
    <cellStyle name="Output Line Items" xfId="61"/>
    <cellStyle name="Output Report Heading" xfId="62"/>
    <cellStyle name="Output Report Title" xfId="63"/>
    <cellStyle name="Percent" xfId="64"/>
    <cellStyle name="Title" xfId="65"/>
    <cellStyle name="Total" xfId="66"/>
    <cellStyle name="Warning Text" xfId="67"/>
  </cellStyles>
  <dxfs count="1"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data\VJG\Rate%20Case%202009\RD\History%20of%20RC%20ratios%20and%20rate%20increas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ompanies.emera.com/nspi/ra/renewabletoretail/Application%20Development/Appendix%201%20-%202014%20COSS%20Compliance%20Model%20ELECTRONI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xhibit 1"/>
      <sheetName val="Exhibit 2"/>
      <sheetName val="Long term history since 1990"/>
      <sheetName val="Ratio History"/>
    </sheetNames>
    <sheetDataSet>
      <sheetData sheetId="3">
        <row r="1">
          <cell r="A1" t="str">
            <v>REVENUE/COST RATIO HISTORY IN THE 10 YEAR PERIOD FROM 1998 TO 2007</v>
          </cell>
        </row>
        <row r="3">
          <cell r="B3" t="str">
            <v>1998 to 2002</v>
          </cell>
          <cell r="D3" t="str">
            <v>2003 to 2005</v>
          </cell>
          <cell r="F3">
            <v>2006</v>
          </cell>
          <cell r="H3">
            <v>2007</v>
          </cell>
          <cell r="J3" t="str">
            <v>10 years</v>
          </cell>
        </row>
        <row r="4">
          <cell r="B4" t="str">
            <v>The UARB's decision on Compliance Filing from December 5, 2002. </v>
          </cell>
          <cell r="D4" t="str">
            <v>The UARB's decision on March 31, 2005</v>
          </cell>
          <cell r="F4" t="str">
            <v>The UARB's decision on March 10, 2006.  (Compliance Filing)</v>
          </cell>
          <cell r="H4" t="str">
            <v>NSPI's Application from October 10th, 2006</v>
          </cell>
          <cell r="J4" t="str">
            <v>Cumulative % increse from 1998 to 2007</v>
          </cell>
        </row>
        <row r="5">
          <cell r="B5" t="str">
            <v>R/C</v>
          </cell>
          <cell r="C5" t="str">
            <v>% Increase</v>
          </cell>
          <cell r="D5" t="str">
            <v>R/C</v>
          </cell>
          <cell r="E5" t="str">
            <v>% Increase</v>
          </cell>
          <cell r="F5" t="str">
            <v>R/C</v>
          </cell>
          <cell r="G5" t="str">
            <v>% Increase</v>
          </cell>
          <cell r="H5" t="str">
            <v>R/C</v>
          </cell>
          <cell r="I5" t="str">
            <v>% Increase</v>
          </cell>
          <cell r="J5" t="str">
            <v>% Increase</v>
          </cell>
        </row>
        <row r="7">
          <cell r="A7" t="str">
            <v>Inflation</v>
          </cell>
          <cell r="C7">
            <v>0.11100837453812029</v>
          </cell>
          <cell r="E7">
            <v>0.09098633835490211</v>
          </cell>
          <cell r="G7">
            <v>0.028894255309428463</v>
          </cell>
          <cell r="I7">
            <v>0.019797314424237822</v>
          </cell>
          <cell r="J7">
            <v>0.2506862826266887</v>
          </cell>
        </row>
        <row r="9">
          <cell r="A9" t="str">
            <v>Total In-Province Actual Sales Indexed on 1997</v>
          </cell>
          <cell r="C9">
            <v>-0.01572641038442346</v>
          </cell>
          <cell r="E9">
            <v>0.04043934098851709</v>
          </cell>
          <cell r="G9">
            <v>0.10746380429355984</v>
          </cell>
          <cell r="I9">
            <v>0.08499750374438331</v>
          </cell>
          <cell r="J9">
            <v>0.21717423864203678</v>
          </cell>
        </row>
        <row r="10">
          <cell r="A10" t="str">
            <v>Total In-Province Actual Sales Indexed on 1998</v>
          </cell>
          <cell r="C10">
            <v>0.014668039114770881</v>
          </cell>
          <cell r="E10">
            <v>0.041688111168296516</v>
          </cell>
          <cell r="G10">
            <v>0.11078229541945439</v>
          </cell>
          <cell r="I10">
            <v>0.08762223365928978</v>
          </cell>
          <cell r="J10">
            <v>0.25476067936181157</v>
          </cell>
        </row>
        <row r="12">
          <cell r="A12" t="str">
            <v>ABOVE-THE-LINE CLASSES</v>
          </cell>
        </row>
        <row r="13">
          <cell r="A13" t="str">
            <v> Residential</v>
          </cell>
        </row>
        <row r="14">
          <cell r="A14" t="str">
            <v>    Residential non ETS</v>
          </cell>
        </row>
        <row r="15">
          <cell r="A15" t="str">
            <v>    Residential ETS</v>
          </cell>
        </row>
        <row r="16">
          <cell r="A16" t="str">
            <v>     Total Residential</v>
          </cell>
          <cell r="B16">
            <v>0.9823356636051972</v>
          </cell>
          <cell r="C16">
            <v>0.031199999999999894</v>
          </cell>
          <cell r="D16">
            <v>0.9677608359814034</v>
          </cell>
          <cell r="E16">
            <v>0.06187164809586965</v>
          </cell>
          <cell r="F16">
            <v>0.9712867767653799</v>
          </cell>
          <cell r="G16">
            <v>0.0863681930599558</v>
          </cell>
          <cell r="H16">
            <v>0.9788902381386507</v>
          </cell>
          <cell r="I16">
            <v>0.047056411712822266</v>
          </cell>
          <cell r="J16">
            <v>0.2455525407936583</v>
          </cell>
        </row>
        <row r="17">
          <cell r="A17" t="str">
            <v> Commercial</v>
          </cell>
        </row>
        <row r="18">
          <cell r="A18" t="str">
            <v>    Small General</v>
          </cell>
          <cell r="B18">
            <v>0.9999502269690537</v>
          </cell>
          <cell r="C18">
            <v>0.0036000000000000476</v>
          </cell>
          <cell r="D18">
            <v>1.0041897452294053</v>
          </cell>
          <cell r="E18">
            <v>0.06187164809586987</v>
          </cell>
          <cell r="F18">
            <v>1.0077513476894904</v>
          </cell>
          <cell r="G18">
            <v>0.0863681930599558</v>
          </cell>
          <cell r="H18">
            <v>1.011704970386286</v>
          </cell>
          <cell r="I18">
            <v>0.047056411712822266</v>
          </cell>
          <cell r="J18">
            <v>0.2122154091742785</v>
          </cell>
        </row>
        <row r="19">
          <cell r="A19" t="str">
            <v>    General Demand</v>
          </cell>
          <cell r="B19">
            <v>1.0781330357026302</v>
          </cell>
          <cell r="C19">
            <v>0.02</v>
          </cell>
          <cell r="D19">
            <v>1.0861491814667736</v>
          </cell>
          <cell r="E19">
            <v>0.030935824047934934</v>
          </cell>
          <cell r="F19">
            <v>1.0775</v>
          </cell>
          <cell r="G19">
            <v>0.07648173525541724</v>
          </cell>
          <cell r="H19">
            <v>1.0707415</v>
          </cell>
          <cell r="I19">
            <v>0.020358556404515005</v>
          </cell>
          <cell r="J19">
            <v>0.15502472004653933</v>
          </cell>
        </row>
        <row r="20">
          <cell r="A20" t="str">
            <v>    Large General</v>
          </cell>
          <cell r="B20">
            <v>0.9474531540234375</v>
          </cell>
          <cell r="C20">
            <v>0.04479999999999995</v>
          </cell>
          <cell r="D20">
            <v>0.9674622000669444</v>
          </cell>
          <cell r="E20">
            <v>0.06187164809586987</v>
          </cell>
          <cell r="F20">
            <v>0.974</v>
          </cell>
          <cell r="G20">
            <v>0.09780596175939671</v>
          </cell>
          <cell r="H20">
            <v>0.9875960549010013</v>
          </cell>
          <cell r="I20">
            <v>0.047056411712822266</v>
          </cell>
          <cell r="J20">
            <v>0.27526621637133175</v>
          </cell>
        </row>
        <row r="21">
          <cell r="A21" t="str">
            <v>     Total Commercial</v>
          </cell>
          <cell r="B21">
            <v>1.060501660564958</v>
          </cell>
          <cell r="C21">
            <v>0.02180000000000004</v>
          </cell>
          <cell r="D21">
            <v>1.0637281060700234</v>
          </cell>
          <cell r="E21">
            <v>0.03702423457986215</v>
          </cell>
          <cell r="F21">
            <v>1.0584896806965198</v>
          </cell>
          <cell r="G21">
            <v>0.07967199227050004</v>
          </cell>
          <cell r="H21">
            <v>1.0551953768771714</v>
          </cell>
          <cell r="I21">
            <v>0.025689418096511263</v>
          </cell>
          <cell r="J21">
            <v>0.17344439400495903</v>
          </cell>
        </row>
        <row r="23">
          <cell r="A23" t="str">
            <v> Residential &amp; Commercial</v>
          </cell>
          <cell r="B23">
            <v>1.0115</v>
          </cell>
          <cell r="C23">
            <v>0.02750000000000008</v>
          </cell>
          <cell r="D23">
            <v>1.003151860084459</v>
          </cell>
          <cell r="E23">
            <v>0.052014574949418746</v>
          </cell>
          <cell r="F23">
            <v>1.0035727157762833</v>
          </cell>
          <cell r="G23">
            <v>0.08374347062465537</v>
          </cell>
          <cell r="H23">
            <v>1.0067823363484358</v>
          </cell>
          <cell r="I23">
            <v>0.038766116193724276</v>
          </cell>
          <cell r="J23">
            <v>0.21688028773399082</v>
          </cell>
        </row>
        <row r="25">
          <cell r="A25" t="str">
            <v> Industrial</v>
          </cell>
        </row>
        <row r="26">
          <cell r="A26" t="str">
            <v>    Small Industrial</v>
          </cell>
          <cell r="B26">
            <v>0.9823024584506643</v>
          </cell>
          <cell r="C26">
            <v>0.026499999999999968</v>
          </cell>
          <cell r="D26">
            <v>1.0161781028112025</v>
          </cell>
          <cell r="E26">
            <v>0.06187164809586987</v>
          </cell>
          <cell r="F26">
            <v>1.013184089143448</v>
          </cell>
          <cell r="G26">
            <v>0.0863681930599558</v>
          </cell>
          <cell r="H26">
            <v>1.021951390590999</v>
          </cell>
          <cell r="I26">
            <v>0.047056411712822266</v>
          </cell>
          <cell r="J26">
            <v>0.23987556548166267</v>
          </cell>
        </row>
        <row r="27">
          <cell r="A27" t="str">
            <v>    Medium Industrial</v>
          </cell>
          <cell r="B27">
            <v>0.9795941373703723</v>
          </cell>
          <cell r="C27">
            <v>0.04479999999999995</v>
          </cell>
          <cell r="D27">
            <v>1.009588394792248</v>
          </cell>
          <cell r="E27">
            <v>0.06187164809586987</v>
          </cell>
          <cell r="F27">
            <v>1.0032265834506053</v>
          </cell>
          <cell r="G27">
            <v>0.0863681930599558</v>
          </cell>
          <cell r="H27">
            <v>1.0132436265855396</v>
          </cell>
          <cell r="I27">
            <v>0.047056411712822266</v>
          </cell>
          <cell r="J27">
            <v>0.261979533185817</v>
          </cell>
        </row>
        <row r="28">
          <cell r="A28" t="str">
            <v>    Large Industrial</v>
          </cell>
          <cell r="B28">
            <v>0.9161815588808468</v>
          </cell>
          <cell r="C28">
            <v>0.04479999999999995</v>
          </cell>
          <cell r="D28">
            <v>0.9669326370092761</v>
          </cell>
          <cell r="E28">
            <v>0.06187164809586987</v>
          </cell>
          <cell r="F28">
            <v>0.9652956759187801</v>
          </cell>
          <cell r="G28">
            <v>0.12100000000000022</v>
          </cell>
          <cell r="H28">
            <v>1.0006622211181004</v>
          </cell>
          <cell r="I28">
            <v>0.047056411712822266</v>
          </cell>
          <cell r="J28">
            <v>0.30220956922219644</v>
          </cell>
        </row>
        <row r="29">
          <cell r="A29" t="str">
            <v>    Extra Large Industrial</v>
          </cell>
          <cell r="H29">
            <v>0.95</v>
          </cell>
          <cell r="I29">
            <v>0.04107914351731701</v>
          </cell>
          <cell r="J29">
            <v>0.04107914351731701</v>
          </cell>
        </row>
        <row r="30">
          <cell r="A30" t="str">
            <v>     Total Industrial</v>
          </cell>
          <cell r="B30">
            <v>0.9420020770586901</v>
          </cell>
          <cell r="C30">
            <v>0.042300000000000004</v>
          </cell>
          <cell r="D30">
            <v>0.9900879524879482</v>
          </cell>
          <cell r="E30">
            <v>0.061871648095869425</v>
          </cell>
          <cell r="F30">
            <v>0.985778544083534</v>
          </cell>
          <cell r="G30">
            <v>0.10312205224465654</v>
          </cell>
          <cell r="H30">
            <v>0.9811551101932252</v>
          </cell>
          <cell r="I30">
            <v>0.04434970676439409</v>
          </cell>
          <cell r="J30">
            <v>0.2750707370340961</v>
          </cell>
        </row>
        <row r="32">
          <cell r="A32" t="str">
            <v> Other bfr Export Sales</v>
          </cell>
        </row>
        <row r="33">
          <cell r="A33" t="str">
            <v>    Municipal</v>
          </cell>
          <cell r="B33">
            <v>0.9099012263851404</v>
          </cell>
          <cell r="C33">
            <v>0.037800000000000056</v>
          </cell>
          <cell r="D33">
            <v>0.950004576371472</v>
          </cell>
          <cell r="E33">
            <v>0.06691000000000003</v>
          </cell>
          <cell r="F33">
            <v>0.974</v>
          </cell>
          <cell r="G33">
            <v>0.12432687413326571</v>
          </cell>
          <cell r="H33">
            <v>0.973943202125048</v>
          </cell>
          <cell r="I33">
            <v>0.047056411712822266</v>
          </cell>
          <cell r="J33">
            <v>0.30347925623903826</v>
          </cell>
        </row>
        <row r="34">
          <cell r="A34" t="str">
            <v>    Unmetered</v>
          </cell>
          <cell r="B34">
            <v>1.112960011355613</v>
          </cell>
          <cell r="C34">
            <v>0.02</v>
          </cell>
          <cell r="D34">
            <v>0.9871383508949247</v>
          </cell>
          <cell r="E34">
            <v>0.06187164809586987</v>
          </cell>
          <cell r="F34">
            <v>0.9831021341532163</v>
          </cell>
          <cell r="G34">
            <v>0.0863681930599558</v>
          </cell>
          <cell r="H34">
            <v>0.9999887225465305</v>
          </cell>
          <cell r="I34">
            <v>-0.04301615045100282</v>
          </cell>
          <cell r="J34">
            <v>0.1260400757856801</v>
          </cell>
        </row>
        <row r="35">
          <cell r="A35" t="str">
            <v>     Other before Export Sales</v>
          </cell>
          <cell r="B35">
            <v>1.0265190242278839</v>
          </cell>
          <cell r="C35">
            <v>0.026599999999999957</v>
          </cell>
          <cell r="D35">
            <v>0.9725525016341218</v>
          </cell>
          <cell r="E35">
            <v>0.06379915356624033</v>
          </cell>
          <cell r="F35">
            <v>0.9795575553960405</v>
          </cell>
          <cell r="G35">
            <v>0.10075819478975778</v>
          </cell>
          <cell r="H35">
            <v>0.9893340712791389</v>
          </cell>
          <cell r="I35">
            <v>-0.008673319192974316</v>
          </cell>
          <cell r="J35">
            <v>0.19170736318654225</v>
          </cell>
        </row>
        <row r="37">
          <cell r="A37" t="str">
            <v> Total Above-the-line classes</v>
          </cell>
          <cell r="B37">
            <v>0.9998986343385379</v>
          </cell>
          <cell r="C37">
            <v>0.029900000000000038</v>
          </cell>
          <cell r="D37">
            <v>1</v>
          </cell>
          <cell r="E37">
            <v>0.05387907630093869</v>
          </cell>
          <cell r="F37">
            <v>1</v>
          </cell>
          <cell r="G37">
            <v>0.08715265011846074</v>
          </cell>
          <cell r="H37">
            <v>1</v>
          </cell>
          <cell r="I37">
            <v>0.03834672320520771</v>
          </cell>
          <cell r="J37">
            <v>0.22523322682724678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SS Index"/>
      <sheetName val="Input Data"/>
      <sheetName val="Input Data Two"/>
      <sheetName val="Exh 1"/>
      <sheetName val="Exh 2"/>
      <sheetName val="Exh 2a"/>
      <sheetName val="Exh 2b"/>
      <sheetName val="Exh 3"/>
      <sheetName val="Exh 3a"/>
      <sheetName val="Exh 3b"/>
      <sheetName val="Exh 3c"/>
      <sheetName val="Exh 3d"/>
      <sheetName val="Exh 3e"/>
      <sheetName val="Exh 3f"/>
      <sheetName val="Exh 3g"/>
      <sheetName val="Exh 4"/>
      <sheetName val="Exh 4Detail A"/>
      <sheetName val="Exh 4Detail B"/>
      <sheetName val="Exh 5"/>
      <sheetName val="Exh 6"/>
      <sheetName val="Exh 6.1"/>
      <sheetName val="Exh 6a"/>
      <sheetName val="Exh 6b"/>
      <sheetName val="Exh 6c"/>
      <sheetName val="Exh 6d"/>
      <sheetName val="Exh 7"/>
      <sheetName val="Exh 8a"/>
      <sheetName val="Exh 8b"/>
      <sheetName val="Exh 9a Annual"/>
      <sheetName val="Exh 9a Jan."/>
      <sheetName val="Exh 9a Feb."/>
      <sheetName val="Exh 9a March"/>
      <sheetName val="Exh 9a April"/>
      <sheetName val="Exh 9a May"/>
      <sheetName val="Exh 9a June"/>
      <sheetName val="Exh 9a July"/>
      <sheetName val="Exh 9a August"/>
      <sheetName val="Exh 9a Sept."/>
      <sheetName val="Exh 9a Oct."/>
      <sheetName val="Exh 9a Nov."/>
      <sheetName val="Exh 9a Dec."/>
      <sheetName val="Exh 9b"/>
      <sheetName val="Exh 9c"/>
      <sheetName val="Exh 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HL59977"/>
  <sheetViews>
    <sheetView showGridLines="0" tabSelected="1" zoomScale="115" zoomScaleNormal="115" workbookViewId="0" topLeftCell="A1">
      <selection activeCell="A1" sqref="A1:E1"/>
    </sheetView>
  </sheetViews>
  <sheetFormatPr defaultColWidth="9.140625" defaultRowHeight="12.75"/>
  <cols>
    <col min="1" max="1" width="42.140625" style="100" bestFit="1" customWidth="1"/>
    <col min="2" max="2" width="9.140625" style="100" customWidth="1"/>
    <col min="3" max="3" width="10.8515625" style="100" customWidth="1"/>
    <col min="4" max="4" width="12.7109375" style="100" customWidth="1"/>
    <col min="5" max="5" width="11.8515625" style="100" customWidth="1"/>
    <col min="6" max="6" width="20.140625" style="100" customWidth="1"/>
    <col min="7" max="7" width="42.140625" style="100" bestFit="1" customWidth="1"/>
    <col min="8" max="8" width="9.140625" style="100" customWidth="1"/>
    <col min="9" max="9" width="16.00390625" style="100" customWidth="1"/>
    <col min="10" max="10" width="20.28125" style="100" customWidth="1"/>
    <col min="11" max="11" width="11.8515625" style="100" customWidth="1"/>
    <col min="12" max="12" width="9.140625" style="100" customWidth="1"/>
    <col min="13" max="13" width="42.140625" style="100" bestFit="1" customWidth="1"/>
    <col min="14" max="14" width="9.140625" style="100" customWidth="1"/>
    <col min="15" max="15" width="14.421875" style="100" customWidth="1"/>
    <col min="16" max="16" width="14.7109375" style="100" customWidth="1"/>
    <col min="17" max="17" width="11.8515625" style="100" customWidth="1"/>
    <col min="18" max="211" width="9.140625" style="100" customWidth="1"/>
    <col min="212" max="212" width="14.8515625" style="100" bestFit="1" customWidth="1"/>
    <col min="213" max="214" width="18.57421875" style="100" bestFit="1" customWidth="1"/>
    <col min="215" max="217" width="15.8515625" style="100" bestFit="1" customWidth="1"/>
    <col min="218" max="218" width="10.8515625" style="100" bestFit="1" customWidth="1"/>
    <col min="219" max="221" width="15.8515625" style="100" bestFit="1" customWidth="1"/>
    <col min="222" max="16384" width="9.140625" style="100" customWidth="1"/>
  </cols>
  <sheetData>
    <row r="1" spans="1:5" ht="18.75" customHeight="1">
      <c r="A1" s="185" t="s">
        <v>128</v>
      </c>
      <c r="B1" s="186"/>
      <c r="C1" s="186"/>
      <c r="D1" s="186"/>
      <c r="E1" s="187"/>
    </row>
    <row r="2" spans="1:5" ht="25.5" customHeight="1" thickBot="1">
      <c r="A2" s="102"/>
      <c r="B2" s="103"/>
      <c r="C2" s="103"/>
      <c r="D2" s="103"/>
      <c r="E2" s="104"/>
    </row>
    <row r="3" spans="1:5" ht="14.25">
      <c r="A3" s="182" t="s">
        <v>59</v>
      </c>
      <c r="B3" s="183"/>
      <c r="C3" s="183"/>
      <c r="D3" s="183"/>
      <c r="E3" s="184"/>
    </row>
    <row r="4" spans="1:5" ht="42" customHeight="1">
      <c r="A4" s="105" t="s">
        <v>34</v>
      </c>
      <c r="B4" s="106" t="s">
        <v>35</v>
      </c>
      <c r="C4" s="158" t="s">
        <v>124</v>
      </c>
      <c r="D4" s="158" t="s">
        <v>123</v>
      </c>
      <c r="E4" s="107" t="s">
        <v>36</v>
      </c>
    </row>
    <row r="5" spans="1:5" ht="12.75">
      <c r="A5" s="108" t="s">
        <v>63</v>
      </c>
      <c r="B5" s="109" t="s">
        <v>37</v>
      </c>
      <c r="C5" s="110">
        <v>10.83</v>
      </c>
      <c r="D5" s="111">
        <f>'Proof of Revenue'!J9</f>
        <v>10.83</v>
      </c>
      <c r="E5" s="112">
        <f>(D5-C5)/C5</f>
        <v>0</v>
      </c>
    </row>
    <row r="6" spans="1:5" ht="12.75">
      <c r="A6" s="108" t="s">
        <v>32</v>
      </c>
      <c r="B6" s="109" t="s">
        <v>38</v>
      </c>
      <c r="C6" s="110">
        <v>14.251</v>
      </c>
      <c r="D6" s="111">
        <f>'Proof of Revenue'!C9*100</f>
        <v>2.54912815813023</v>
      </c>
      <c r="E6" s="112">
        <f>(D6-C6)/C6</f>
        <v>-0.8211263660002646</v>
      </c>
    </row>
    <row r="7" spans="1:5" ht="12.75">
      <c r="A7" s="114"/>
      <c r="B7" s="115"/>
      <c r="C7" s="116"/>
      <c r="D7" s="117"/>
      <c r="E7" s="118"/>
    </row>
    <row r="8" spans="1:5" ht="12.75">
      <c r="A8" s="105" t="s">
        <v>109</v>
      </c>
      <c r="B8" s="119"/>
      <c r="C8" s="120"/>
      <c r="D8" s="121"/>
      <c r="E8" s="122"/>
    </row>
    <row r="9" spans="1:7" ht="12.75">
      <c r="A9" s="108" t="s">
        <v>63</v>
      </c>
      <c r="B9" s="109" t="s">
        <v>37</v>
      </c>
      <c r="C9" s="110">
        <v>18.82</v>
      </c>
      <c r="D9" s="111">
        <f>ROUND('Proof of Revenue'!J10,2)</f>
        <v>10.83</v>
      </c>
      <c r="E9" s="112">
        <f>(D9-C9)/C9</f>
        <v>-0.42454835281615305</v>
      </c>
      <c r="G9" s="180"/>
    </row>
    <row r="10" spans="1:5" ht="12.75">
      <c r="A10" s="108" t="s">
        <v>39</v>
      </c>
      <c r="B10" s="109"/>
      <c r="C10" s="110"/>
      <c r="D10" s="111"/>
      <c r="E10" s="123"/>
    </row>
    <row r="11" spans="1:6" ht="12.75">
      <c r="A11" s="124" t="s">
        <v>40</v>
      </c>
      <c r="B11" s="109" t="s">
        <v>38</v>
      </c>
      <c r="C11" s="110">
        <v>18.609</v>
      </c>
      <c r="D11" s="111">
        <f>'Proof of Revenue'!$C$10*100</f>
        <v>2.54912815813023</v>
      </c>
      <c r="E11" s="112">
        <f>(D11-C11)/C11</f>
        <v>-0.8630163814213428</v>
      </c>
      <c r="F11" s="144"/>
    </row>
    <row r="12" spans="1:5" ht="12.75">
      <c r="A12" s="124" t="s">
        <v>41</v>
      </c>
      <c r="B12" s="109" t="s">
        <v>38</v>
      </c>
      <c r="C12" s="110">
        <v>14.251</v>
      </c>
      <c r="D12" s="111">
        <f>'Proof of Revenue'!$C$10*100</f>
        <v>2.54912815813023</v>
      </c>
      <c r="E12" s="112">
        <f>(D12-C12)/C12</f>
        <v>-0.8211263660002646</v>
      </c>
    </row>
    <row r="13" spans="1:5" ht="12.75">
      <c r="A13" s="124" t="s">
        <v>42</v>
      </c>
      <c r="B13" s="109" t="s">
        <v>38</v>
      </c>
      <c r="C13" s="110">
        <v>7.324</v>
      </c>
      <c r="D13" s="111">
        <f>'Proof of Revenue'!$C$10*100</f>
        <v>2.54912815813023</v>
      </c>
      <c r="E13" s="112">
        <f>(D13-C13)/C13</f>
        <v>-0.6519486403426774</v>
      </c>
    </row>
    <row r="14" spans="1:5" ht="12.75">
      <c r="A14" s="125" t="s">
        <v>43</v>
      </c>
      <c r="B14" s="109"/>
      <c r="C14" s="110"/>
      <c r="D14" s="111"/>
      <c r="E14" s="123"/>
    </row>
    <row r="15" spans="1:5" ht="12.75">
      <c r="A15" s="124" t="s">
        <v>40</v>
      </c>
      <c r="B15" s="109" t="s">
        <v>38</v>
      </c>
      <c r="C15" s="110">
        <v>14.251</v>
      </c>
      <c r="D15" s="111">
        <f>+D12</f>
        <v>2.54912815813023</v>
      </c>
      <c r="E15" s="112">
        <f>(D15-C15)/C15</f>
        <v>-0.8211263660002646</v>
      </c>
    </row>
    <row r="16" spans="1:5" ht="12.75">
      <c r="A16" s="124" t="s">
        <v>42</v>
      </c>
      <c r="B16" s="109" t="s">
        <v>38</v>
      </c>
      <c r="C16" s="110">
        <v>7.324</v>
      </c>
      <c r="D16" s="111">
        <f>+D13</f>
        <v>2.54912815813023</v>
      </c>
      <c r="E16" s="112">
        <f>(D16-C16)/C16</f>
        <v>-0.6519486403426774</v>
      </c>
    </row>
    <row r="17" spans="1:5" ht="13.5" thickBot="1">
      <c r="A17" s="124"/>
      <c r="B17" s="109"/>
      <c r="C17" s="110"/>
      <c r="D17" s="111"/>
      <c r="E17" s="112"/>
    </row>
    <row r="18" spans="1:5" ht="14.25">
      <c r="A18" s="182" t="s">
        <v>60</v>
      </c>
      <c r="B18" s="183"/>
      <c r="C18" s="183"/>
      <c r="D18" s="183"/>
      <c r="E18" s="184"/>
    </row>
    <row r="19" spans="1:5" ht="39.75" customHeight="1">
      <c r="A19" s="105" t="s">
        <v>44</v>
      </c>
      <c r="B19" s="106" t="s">
        <v>35</v>
      </c>
      <c r="C19" s="158" t="s">
        <v>124</v>
      </c>
      <c r="D19" s="158" t="s">
        <v>123</v>
      </c>
      <c r="E19" s="107" t="s">
        <v>36</v>
      </c>
    </row>
    <row r="20" spans="1:5" ht="12.75">
      <c r="A20" s="108" t="s">
        <v>63</v>
      </c>
      <c r="B20" s="109" t="s">
        <v>37</v>
      </c>
      <c r="C20" s="126">
        <v>12.65</v>
      </c>
      <c r="D20" s="126">
        <f>'Proof of Revenue'!J14</f>
        <v>12.65</v>
      </c>
      <c r="E20" s="112">
        <f>(D20-C20)/C20</f>
        <v>0</v>
      </c>
    </row>
    <row r="21" spans="1:5" ht="12.75">
      <c r="A21" s="108" t="s">
        <v>45</v>
      </c>
      <c r="B21" s="109" t="s">
        <v>38</v>
      </c>
      <c r="C21" s="126">
        <v>15.092</v>
      </c>
      <c r="D21" s="126">
        <f>'Proof of Revenue'!C14*100</f>
        <v>2.362433613643322</v>
      </c>
      <c r="E21" s="112">
        <f>(D21-C21)/C21</f>
        <v>-0.8434645100951946</v>
      </c>
    </row>
    <row r="22" spans="1:5" ht="12.75">
      <c r="A22" s="108" t="s">
        <v>46</v>
      </c>
      <c r="B22" s="109" t="s">
        <v>38</v>
      </c>
      <c r="C22" s="126">
        <v>13.278</v>
      </c>
      <c r="D22" s="126">
        <f>D21</f>
        <v>2.362433613643322</v>
      </c>
      <c r="E22" s="112">
        <f>(D22-C22)/C22</f>
        <v>-0.8220791072719293</v>
      </c>
    </row>
    <row r="23" spans="1:5" ht="12.75">
      <c r="A23" s="108"/>
      <c r="B23" s="109"/>
      <c r="C23" s="126"/>
      <c r="D23" s="126"/>
      <c r="E23" s="112"/>
    </row>
    <row r="24" spans="1:5" ht="12.75">
      <c r="A24" s="105" t="s">
        <v>47</v>
      </c>
      <c r="B24" s="119"/>
      <c r="C24" s="127"/>
      <c r="D24" s="127"/>
      <c r="E24" s="122"/>
    </row>
    <row r="25" spans="1:5" ht="12.75">
      <c r="A25" s="108" t="s">
        <v>33</v>
      </c>
      <c r="B25" s="109" t="s">
        <v>48</v>
      </c>
      <c r="C25" s="126">
        <v>10.497</v>
      </c>
      <c r="D25" s="126">
        <f>'Proof of Revenue'!G15</f>
        <v>5.458062357322904</v>
      </c>
      <c r="E25" s="112">
        <f>(D25-C25)/C25</f>
        <v>-0.4800359762481753</v>
      </c>
    </row>
    <row r="26" spans="1:5" ht="12.75">
      <c r="A26" s="108" t="s">
        <v>49</v>
      </c>
      <c r="B26" s="109" t="s">
        <v>38</v>
      </c>
      <c r="C26" s="126">
        <v>11.208</v>
      </c>
      <c r="D26" s="126">
        <v>0</v>
      </c>
      <c r="E26" s="112">
        <f>(D26-C26)/C26</f>
        <v>-1</v>
      </c>
    </row>
    <row r="27" spans="1:5" ht="12.75">
      <c r="A27" s="108" t="s">
        <v>46</v>
      </c>
      <c r="B27" s="109" t="s">
        <v>38</v>
      </c>
      <c r="C27" s="126">
        <v>7.929</v>
      </c>
      <c r="D27" s="126">
        <v>0</v>
      </c>
      <c r="E27" s="112">
        <f>(D27-C27)/C27</f>
        <v>-1</v>
      </c>
    </row>
    <row r="28" spans="1:5" ht="12.75">
      <c r="A28" s="108" t="s">
        <v>50</v>
      </c>
      <c r="B28" s="109" t="s">
        <v>53</v>
      </c>
      <c r="C28" s="126">
        <v>-0.32</v>
      </c>
      <c r="D28" s="126">
        <v>-0.32</v>
      </c>
      <c r="E28" s="112">
        <f>(D28-C28)/C28</f>
        <v>0</v>
      </c>
    </row>
    <row r="29" spans="1:5" ht="12.75">
      <c r="A29" s="108"/>
      <c r="B29" s="109"/>
      <c r="C29" s="126"/>
      <c r="D29" s="126"/>
      <c r="E29" s="112"/>
    </row>
    <row r="30" spans="1:5" ht="12.75">
      <c r="A30" s="105" t="s">
        <v>51</v>
      </c>
      <c r="B30" s="119"/>
      <c r="C30" s="127"/>
      <c r="D30" s="127"/>
      <c r="E30" s="122"/>
    </row>
    <row r="31" spans="1:5" ht="12.75">
      <c r="A31" s="108" t="s">
        <v>52</v>
      </c>
      <c r="B31" s="109" t="s">
        <v>53</v>
      </c>
      <c r="C31" s="126">
        <v>13.345</v>
      </c>
      <c r="D31" s="126">
        <f>'Proof of Revenue'!G17</f>
        <v>3.3614020611755415</v>
      </c>
      <c r="E31" s="112">
        <f>(D31-C31)/C31</f>
        <v>-0.7481152445728332</v>
      </c>
    </row>
    <row r="32" spans="1:5" ht="12.75">
      <c r="A32" s="108" t="s">
        <v>32</v>
      </c>
      <c r="B32" s="109" t="s">
        <v>38</v>
      </c>
      <c r="C32" s="126">
        <v>8.029</v>
      </c>
      <c r="D32" s="126">
        <v>0</v>
      </c>
      <c r="E32" s="112">
        <f>(D32-C32)/C32</f>
        <v>-1</v>
      </c>
    </row>
    <row r="33" spans="1:5" ht="12.75">
      <c r="A33" s="108" t="s">
        <v>50</v>
      </c>
      <c r="B33" s="109" t="s">
        <v>53</v>
      </c>
      <c r="C33" s="126">
        <v>-0.32</v>
      </c>
      <c r="D33" s="126">
        <v>-0.32</v>
      </c>
      <c r="E33" s="112">
        <f>(D33-C33)/C33</f>
        <v>0</v>
      </c>
    </row>
    <row r="34" spans="1:5" ht="13.5" thickBot="1">
      <c r="A34" s="128"/>
      <c r="B34" s="129"/>
      <c r="C34" s="142"/>
      <c r="D34" s="142"/>
      <c r="E34" s="143"/>
    </row>
    <row r="35" spans="1:5" ht="14.25">
      <c r="A35" s="182" t="s">
        <v>61</v>
      </c>
      <c r="B35" s="183"/>
      <c r="C35" s="183"/>
      <c r="D35" s="183"/>
      <c r="E35" s="184"/>
    </row>
    <row r="36" spans="1:5" ht="39.75" customHeight="1">
      <c r="A36" s="105" t="s">
        <v>54</v>
      </c>
      <c r="B36" s="106" t="s">
        <v>35</v>
      </c>
      <c r="C36" s="158" t="s">
        <v>124</v>
      </c>
      <c r="D36" s="158" t="s">
        <v>123</v>
      </c>
      <c r="E36" s="107" t="s">
        <v>36</v>
      </c>
    </row>
    <row r="37" spans="1:5" ht="12.75">
      <c r="A37" s="108" t="s">
        <v>33</v>
      </c>
      <c r="B37" s="109" t="s">
        <v>53</v>
      </c>
      <c r="C37" s="126">
        <v>7.714</v>
      </c>
      <c r="D37" s="126">
        <f>'Proof of Revenue'!G24</f>
        <v>4.493729932685787</v>
      </c>
      <c r="E37" s="112">
        <f>(D37-C37)/C37</f>
        <v>-0.4174578775361956</v>
      </c>
    </row>
    <row r="38" spans="1:5" ht="12.75">
      <c r="A38" s="108" t="s">
        <v>55</v>
      </c>
      <c r="B38" s="109" t="s">
        <v>38</v>
      </c>
      <c r="C38" s="126">
        <v>10.09</v>
      </c>
      <c r="D38" s="126">
        <v>0</v>
      </c>
      <c r="E38" s="112">
        <f>(D38-C38)/C38</f>
        <v>-1</v>
      </c>
    </row>
    <row r="39" spans="1:5" ht="12.75">
      <c r="A39" s="108" t="s">
        <v>46</v>
      </c>
      <c r="B39" s="109" t="s">
        <v>38</v>
      </c>
      <c r="C39" s="126">
        <v>7.707</v>
      </c>
      <c r="D39" s="126">
        <v>0</v>
      </c>
      <c r="E39" s="112">
        <f>(D39-C39)/C39</f>
        <v>-1</v>
      </c>
    </row>
    <row r="40" spans="1:5" ht="12.75">
      <c r="A40" s="108" t="s">
        <v>50</v>
      </c>
      <c r="B40" s="109" t="s">
        <v>53</v>
      </c>
      <c r="C40" s="126">
        <v>-0.32</v>
      </c>
      <c r="D40" s="126">
        <v>-0.32</v>
      </c>
      <c r="E40" s="112">
        <f>(D40-C40)/C40</f>
        <v>0</v>
      </c>
    </row>
    <row r="41" spans="1:5" ht="12.75">
      <c r="A41" s="108"/>
      <c r="B41" s="109"/>
      <c r="C41" s="126"/>
      <c r="D41" s="126"/>
      <c r="E41" s="112"/>
    </row>
    <row r="42" spans="1:5" ht="12.75">
      <c r="A42" s="105" t="s">
        <v>56</v>
      </c>
      <c r="B42" s="119"/>
      <c r="C42" s="127"/>
      <c r="D42" s="127"/>
      <c r="E42" s="122"/>
    </row>
    <row r="43" spans="1:5" ht="12.75">
      <c r="A43" s="108" t="s">
        <v>33</v>
      </c>
      <c r="B43" s="109" t="s">
        <v>53</v>
      </c>
      <c r="C43" s="126">
        <v>12.501</v>
      </c>
      <c r="D43" s="126">
        <f>'Proof of Revenue'!G25</f>
        <v>3.495749223987022</v>
      </c>
      <c r="E43" s="112">
        <f>(D43-C43)/C43</f>
        <v>-0.7203624330863914</v>
      </c>
    </row>
    <row r="44" spans="1:5" ht="12.75">
      <c r="A44" s="108" t="s">
        <v>32</v>
      </c>
      <c r="B44" s="109" t="s">
        <v>38</v>
      </c>
      <c r="C44" s="126">
        <v>7.2410000000000005</v>
      </c>
      <c r="D44" s="126">
        <v>0</v>
      </c>
      <c r="E44" s="112">
        <f>(D44-C44)/C44</f>
        <v>-1</v>
      </c>
    </row>
    <row r="45" spans="1:5" ht="12.75">
      <c r="A45" s="108" t="s">
        <v>50</v>
      </c>
      <c r="B45" s="109" t="s">
        <v>53</v>
      </c>
      <c r="C45" s="126">
        <v>-0.32</v>
      </c>
      <c r="D45" s="126">
        <v>-0.32</v>
      </c>
      <c r="E45" s="112">
        <f>(D45-C45)/C45</f>
        <v>0</v>
      </c>
    </row>
    <row r="46" spans="1:5" ht="12.75">
      <c r="A46" s="108"/>
      <c r="B46" s="109"/>
      <c r="C46" s="126"/>
      <c r="D46" s="126"/>
      <c r="E46" s="112"/>
    </row>
    <row r="47" spans="1:5" ht="12.75">
      <c r="A47" s="105" t="s">
        <v>57</v>
      </c>
      <c r="B47" s="119"/>
      <c r="C47" s="127"/>
      <c r="D47" s="127"/>
      <c r="E47" s="122"/>
    </row>
    <row r="48" spans="1:5" ht="12.75">
      <c r="A48" s="108" t="s">
        <v>52</v>
      </c>
      <c r="B48" s="109" t="s">
        <v>53</v>
      </c>
      <c r="C48" s="126">
        <v>11.995</v>
      </c>
      <c r="D48" s="126">
        <f>'Proof of Revenue'!G27</f>
        <v>2.430350239740722</v>
      </c>
      <c r="E48" s="112">
        <f>(D48-C48)/C48</f>
        <v>-0.7973863910178639</v>
      </c>
    </row>
    <row r="49" spans="1:5" ht="12.75">
      <c r="A49" s="108" t="s">
        <v>64</v>
      </c>
      <c r="B49" s="109" t="s">
        <v>38</v>
      </c>
      <c r="C49" s="126">
        <v>7.619999999999999</v>
      </c>
      <c r="D49" s="126">
        <v>0</v>
      </c>
      <c r="E49" s="112">
        <f>(D49-C49)/C49</f>
        <v>-1</v>
      </c>
    </row>
    <row r="50" spans="1:5" ht="12.75">
      <c r="A50" s="108" t="s">
        <v>65</v>
      </c>
      <c r="B50" s="109"/>
      <c r="C50" s="126">
        <v>7.2219999999999995</v>
      </c>
      <c r="D50" s="126">
        <v>0</v>
      </c>
      <c r="E50" s="112">
        <f>(D50-C50)/C50</f>
        <v>-1</v>
      </c>
    </row>
    <row r="51" spans="1:5" ht="12.75">
      <c r="A51" s="108" t="s">
        <v>50</v>
      </c>
      <c r="B51" s="109" t="s">
        <v>53</v>
      </c>
      <c r="C51" s="126">
        <v>-0.32</v>
      </c>
      <c r="D51" s="126">
        <v>-0.32</v>
      </c>
      <c r="E51" s="112">
        <f>(D51-C51)/C51</f>
        <v>0</v>
      </c>
    </row>
    <row r="52" spans="1:5" ht="12.75">
      <c r="A52" s="108" t="s">
        <v>58</v>
      </c>
      <c r="B52" s="109" t="s">
        <v>53</v>
      </c>
      <c r="C52" s="126">
        <v>-3.43</v>
      </c>
      <c r="D52" s="126">
        <v>-3.43</v>
      </c>
      <c r="E52" s="112">
        <f>(D52-C52)/C52</f>
        <v>0</v>
      </c>
    </row>
    <row r="53" spans="1:5" ht="13.5" thickBot="1">
      <c r="A53" s="108"/>
      <c r="B53" s="109"/>
      <c r="C53" s="126"/>
      <c r="D53" s="126"/>
      <c r="E53" s="112"/>
    </row>
    <row r="54" spans="1:5" ht="15.75">
      <c r="A54" s="188" t="s">
        <v>110</v>
      </c>
      <c r="B54" s="189"/>
      <c r="C54" s="189"/>
      <c r="D54" s="189"/>
      <c r="E54" s="190"/>
    </row>
    <row r="55" spans="1:5" ht="38.25">
      <c r="A55" s="130" t="s">
        <v>111</v>
      </c>
      <c r="B55" s="131" t="s">
        <v>35</v>
      </c>
      <c r="C55" s="158" t="s">
        <v>124</v>
      </c>
      <c r="D55" s="158" t="s">
        <v>123</v>
      </c>
      <c r="E55" s="132" t="s">
        <v>36</v>
      </c>
    </row>
    <row r="56" spans="1:5" ht="13.5" thickBot="1">
      <c r="A56" s="101" t="s">
        <v>32</v>
      </c>
      <c r="B56" s="133" t="s">
        <v>38</v>
      </c>
      <c r="C56" s="134">
        <v>14.354</v>
      </c>
      <c r="D56" s="134">
        <f>'Proof of Revenue'!C41*100</f>
        <v>3.5513439587408198</v>
      </c>
      <c r="E56" s="143">
        <f>(D56-C56)/C56</f>
        <v>-0.7525885496209545</v>
      </c>
    </row>
    <row r="57" spans="1:5" ht="12.75">
      <c r="A57" s="153" t="s">
        <v>112</v>
      </c>
      <c r="B57" s="154"/>
      <c r="C57" s="155"/>
      <c r="D57" s="155"/>
      <c r="E57" s="156"/>
    </row>
    <row r="58" spans="1:5" ht="12.75">
      <c r="A58" s="108" t="s">
        <v>33</v>
      </c>
      <c r="B58" s="109" t="s">
        <v>48</v>
      </c>
      <c r="C58" s="126">
        <v>11.777</v>
      </c>
      <c r="D58" s="126">
        <v>11.96</v>
      </c>
      <c r="E58" s="113">
        <f>(D58-C58)/C58</f>
        <v>0.015538761993716704</v>
      </c>
    </row>
    <row r="59" spans="1:5" ht="12.75">
      <c r="A59" s="108" t="s">
        <v>49</v>
      </c>
      <c r="B59" s="109" t="s">
        <v>38</v>
      </c>
      <c r="C59" s="126">
        <v>13.467</v>
      </c>
      <c r="D59" s="176">
        <v>0</v>
      </c>
      <c r="E59" s="113">
        <f>(D59-C59)/C59</f>
        <v>-1</v>
      </c>
    </row>
    <row r="60" spans="1:5" ht="14.25" customHeight="1" thickBot="1">
      <c r="A60" s="128" t="s">
        <v>46</v>
      </c>
      <c r="B60" s="129" t="s">
        <v>38</v>
      </c>
      <c r="C60" s="142">
        <v>8.941</v>
      </c>
      <c r="D60" s="177">
        <v>0</v>
      </c>
      <c r="E60" s="157">
        <f>(D60-C60)/C60</f>
        <v>-1</v>
      </c>
    </row>
    <row r="62" ht="38.25">
      <c r="A62" s="181" t="s">
        <v>134</v>
      </c>
    </row>
    <row r="59945" spans="210:220" ht="15.75">
      <c r="HB59945" s="135" t="s">
        <v>66</v>
      </c>
      <c r="HC59945" s="136" t="s">
        <v>67</v>
      </c>
      <c r="HD59945" s="136" t="s">
        <v>68</v>
      </c>
      <c r="HE59945" s="136" t="s">
        <v>69</v>
      </c>
      <c r="HF59945" s="136" t="s">
        <v>70</v>
      </c>
      <c r="HG59945" s="136" t="s">
        <v>71</v>
      </c>
      <c r="HH59945" s="136" t="s">
        <v>72</v>
      </c>
      <c r="HI59945" s="136" t="s">
        <v>73</v>
      </c>
      <c r="HJ59945" s="136" t="s">
        <v>74</v>
      </c>
      <c r="HK59945" s="137" t="s">
        <v>107</v>
      </c>
      <c r="HL59945" s="137" t="s">
        <v>108</v>
      </c>
    </row>
    <row r="59946" spans="210:220" ht="15.75">
      <c r="HB59946" s="135" t="s">
        <v>75</v>
      </c>
      <c r="HC59946" s="138">
        <v>2</v>
      </c>
      <c r="HD59946" s="139">
        <f>+D5</f>
        <v>10.83</v>
      </c>
      <c r="HE59946" s="139">
        <v>0</v>
      </c>
      <c r="HF59946" s="139">
        <v>0</v>
      </c>
      <c r="HG59946" s="140">
        <f>+D6/100</f>
        <v>0.0254912815813023</v>
      </c>
      <c r="HH59946" s="140">
        <f>+HG59946</f>
        <v>0.0254912815813023</v>
      </c>
      <c r="HI59946" s="140">
        <f>+HH59946</f>
        <v>0.0254912815813023</v>
      </c>
      <c r="HJ59946" s="139">
        <f>+HD59946</f>
        <v>10.83</v>
      </c>
      <c r="HK59946" s="141">
        <v>200</v>
      </c>
      <c r="HL59946" s="141">
        <v>0</v>
      </c>
    </row>
    <row r="59947" spans="210:220" ht="15.75">
      <c r="HB59947" s="135" t="s">
        <v>76</v>
      </c>
      <c r="HC59947" s="138">
        <v>3</v>
      </c>
      <c r="HD59947" s="139">
        <f>+HD$59946</f>
        <v>10.83</v>
      </c>
      <c r="HE59947" s="139">
        <v>0</v>
      </c>
      <c r="HF59947" s="139">
        <v>0</v>
      </c>
      <c r="HG59947" s="140">
        <f aca="true" t="shared" si="0" ref="HG59947:HJ59953">+HG$59946</f>
        <v>0.0254912815813023</v>
      </c>
      <c r="HH59947" s="140">
        <f t="shared" si="0"/>
        <v>0.0254912815813023</v>
      </c>
      <c r="HI59947" s="140">
        <f t="shared" si="0"/>
        <v>0.0254912815813023</v>
      </c>
      <c r="HJ59947" s="139">
        <f t="shared" si="0"/>
        <v>10.83</v>
      </c>
      <c r="HK59947" s="141">
        <v>200</v>
      </c>
      <c r="HL59947" s="141">
        <v>0</v>
      </c>
    </row>
    <row r="59948" spans="210:220" ht="15.75">
      <c r="HB59948" s="135" t="s">
        <v>77</v>
      </c>
      <c r="HC59948" s="138">
        <v>4</v>
      </c>
      <c r="HD59948" s="139">
        <f>+HD$59946</f>
        <v>10.83</v>
      </c>
      <c r="HE59948" s="139">
        <v>0</v>
      </c>
      <c r="HF59948" s="139">
        <v>0</v>
      </c>
      <c r="HG59948" s="140">
        <f t="shared" si="0"/>
        <v>0.0254912815813023</v>
      </c>
      <c r="HH59948" s="140">
        <f t="shared" si="0"/>
        <v>0.0254912815813023</v>
      </c>
      <c r="HI59948" s="140">
        <f t="shared" si="0"/>
        <v>0.0254912815813023</v>
      </c>
      <c r="HJ59948" s="139">
        <f t="shared" si="0"/>
        <v>10.83</v>
      </c>
      <c r="HK59948" s="141">
        <v>200</v>
      </c>
      <c r="HL59948" s="141">
        <v>0</v>
      </c>
    </row>
    <row r="59949" spans="210:220" ht="15.75">
      <c r="HB59949" s="135" t="s">
        <v>78</v>
      </c>
      <c r="HC59949" s="138">
        <v>5</v>
      </c>
      <c r="HD59949" s="139">
        <f>+HD$59946</f>
        <v>10.83</v>
      </c>
      <c r="HE59949" s="139">
        <v>0</v>
      </c>
      <c r="HF59949" s="139">
        <v>0</v>
      </c>
      <c r="HG59949" s="140">
        <f t="shared" si="0"/>
        <v>0.0254912815813023</v>
      </c>
      <c r="HH59949" s="140">
        <f t="shared" si="0"/>
        <v>0.0254912815813023</v>
      </c>
      <c r="HI59949" s="140">
        <f t="shared" si="0"/>
        <v>0.0254912815813023</v>
      </c>
      <c r="HJ59949" s="139">
        <f t="shared" si="0"/>
        <v>10.83</v>
      </c>
      <c r="HK59949" s="141">
        <v>200</v>
      </c>
      <c r="HL59949" s="141">
        <v>0</v>
      </c>
    </row>
    <row r="59950" spans="210:220" ht="15.75">
      <c r="HB59950" s="135" t="s">
        <v>79</v>
      </c>
      <c r="HC59950" s="138">
        <v>6</v>
      </c>
      <c r="HD59950" s="139">
        <f>+D9</f>
        <v>10.83</v>
      </c>
      <c r="HE59950" s="139">
        <v>0</v>
      </c>
      <c r="HF59950" s="139">
        <v>0</v>
      </c>
      <c r="HG59950" s="140">
        <f>+D11/100</f>
        <v>0.0254912815813023</v>
      </c>
      <c r="HH59950" s="140">
        <f>+D12/100</f>
        <v>0.0254912815813023</v>
      </c>
      <c r="HI59950" s="140">
        <f>+D13/100</f>
        <v>0.0254912815813023</v>
      </c>
      <c r="HJ59950" s="139">
        <f>+HD59950</f>
        <v>10.83</v>
      </c>
      <c r="HK59950" s="141">
        <v>200</v>
      </c>
      <c r="HL59950" s="141">
        <v>0</v>
      </c>
    </row>
    <row r="59951" spans="210:220" ht="15.75">
      <c r="HB59951" s="135" t="s">
        <v>80</v>
      </c>
      <c r="HC59951" s="138">
        <v>7</v>
      </c>
      <c r="HD59951" s="139">
        <f>+HD$59946</f>
        <v>10.83</v>
      </c>
      <c r="HE59951" s="139">
        <v>0</v>
      </c>
      <c r="HF59951" s="139">
        <v>0</v>
      </c>
      <c r="HG59951" s="140">
        <f t="shared" si="0"/>
        <v>0.0254912815813023</v>
      </c>
      <c r="HH59951" s="140">
        <f t="shared" si="0"/>
        <v>0.0254912815813023</v>
      </c>
      <c r="HI59951" s="140">
        <f t="shared" si="0"/>
        <v>0.0254912815813023</v>
      </c>
      <c r="HJ59951" s="139">
        <f t="shared" si="0"/>
        <v>10.83</v>
      </c>
      <c r="HK59951" s="141">
        <v>200</v>
      </c>
      <c r="HL59951" s="141">
        <v>0</v>
      </c>
    </row>
    <row r="59952" spans="210:220" ht="15.75">
      <c r="HB59952" s="135" t="s">
        <v>81</v>
      </c>
      <c r="HC59952" s="138">
        <v>8</v>
      </c>
      <c r="HD59952" s="139">
        <f>+HD$59946</f>
        <v>10.83</v>
      </c>
      <c r="HE59952" s="139">
        <v>0</v>
      </c>
      <c r="HF59952" s="139">
        <v>0</v>
      </c>
      <c r="HG59952" s="140">
        <f t="shared" si="0"/>
        <v>0.0254912815813023</v>
      </c>
      <c r="HH59952" s="140">
        <f t="shared" si="0"/>
        <v>0.0254912815813023</v>
      </c>
      <c r="HI59952" s="140">
        <f t="shared" si="0"/>
        <v>0.0254912815813023</v>
      </c>
      <c r="HJ59952" s="139">
        <f t="shared" si="0"/>
        <v>10.83</v>
      </c>
      <c r="HK59952" s="141">
        <v>200</v>
      </c>
      <c r="HL59952" s="141">
        <v>0</v>
      </c>
    </row>
    <row r="59953" spans="210:220" ht="15.75">
      <c r="HB59953" s="135" t="s">
        <v>82</v>
      </c>
      <c r="HC59953" s="138">
        <v>9</v>
      </c>
      <c r="HD59953" s="139">
        <f>+HD$59946</f>
        <v>10.83</v>
      </c>
      <c r="HE59953" s="139">
        <v>0</v>
      </c>
      <c r="HF59953" s="139">
        <v>0</v>
      </c>
      <c r="HG59953" s="140">
        <f t="shared" si="0"/>
        <v>0.0254912815813023</v>
      </c>
      <c r="HH59953" s="140">
        <f t="shared" si="0"/>
        <v>0.0254912815813023</v>
      </c>
      <c r="HI59953" s="140">
        <f t="shared" si="0"/>
        <v>0.0254912815813023</v>
      </c>
      <c r="HJ59953" s="139">
        <f t="shared" si="0"/>
        <v>10.83</v>
      </c>
      <c r="HK59953" s="141">
        <v>200</v>
      </c>
      <c r="HL59953" s="141">
        <v>0</v>
      </c>
    </row>
    <row r="59954" spans="210:220" ht="15.75">
      <c r="HB59954" s="135" t="s">
        <v>83</v>
      </c>
      <c r="HC59954" s="138">
        <v>10</v>
      </c>
      <c r="HD59954" s="139">
        <f>+D20</f>
        <v>12.65</v>
      </c>
      <c r="HE59954" s="139">
        <v>0</v>
      </c>
      <c r="HF59954" s="139">
        <v>0</v>
      </c>
      <c r="HG59954" s="140">
        <f>+D21/100</f>
        <v>0.02362433613643322</v>
      </c>
      <c r="HH59954" s="140">
        <f>+D22/100</f>
        <v>0.02362433613643322</v>
      </c>
      <c r="HI59954" s="140">
        <f>+HH59954</f>
        <v>0.02362433613643322</v>
      </c>
      <c r="HJ59954" s="139">
        <f>+HD59954</f>
        <v>12.65</v>
      </c>
      <c r="HK59954" s="141">
        <v>200</v>
      </c>
      <c r="HL59954" s="141">
        <v>0</v>
      </c>
    </row>
    <row r="59955" spans="210:220" ht="15.75">
      <c r="HB59955" s="135" t="s">
        <v>84</v>
      </c>
      <c r="HC59955" s="138">
        <v>11</v>
      </c>
      <c r="HD59955" s="139">
        <v>0</v>
      </c>
      <c r="HE59955" s="139">
        <f>+D25</f>
        <v>5.458062357322904</v>
      </c>
      <c r="HF59955" s="139">
        <v>0</v>
      </c>
      <c r="HG59955" s="140">
        <f>+D26/100</f>
        <v>0</v>
      </c>
      <c r="HH59955" s="140">
        <f>+D27/100</f>
        <v>0</v>
      </c>
      <c r="HI59955" s="140">
        <f>+HH59955</f>
        <v>0</v>
      </c>
      <c r="HJ59955" s="139">
        <f>+HJ$59954</f>
        <v>12.65</v>
      </c>
      <c r="HK59955" s="141">
        <v>200</v>
      </c>
      <c r="HL59955" s="141">
        <v>0</v>
      </c>
    </row>
    <row r="59956" spans="210:220" ht="15.75">
      <c r="HB59956" s="135" t="s">
        <v>85</v>
      </c>
      <c r="HC59956" s="138">
        <v>12</v>
      </c>
      <c r="HD59956" s="139">
        <v>0</v>
      </c>
      <c r="HE59956" s="139">
        <f>+D31</f>
        <v>3.3614020611755415</v>
      </c>
      <c r="HF59956" s="139">
        <v>0</v>
      </c>
      <c r="HG59956" s="140">
        <f>+D32/100</f>
        <v>0</v>
      </c>
      <c r="HH59956" s="140">
        <f>+HG59956</f>
        <v>0</v>
      </c>
      <c r="HI59956" s="140">
        <f>+HH59956</f>
        <v>0</v>
      </c>
      <c r="HJ59956" s="139">
        <f>+HJ$59954</f>
        <v>12.65</v>
      </c>
      <c r="HK59956" s="141">
        <v>200</v>
      </c>
      <c r="HL59956" s="141">
        <v>0</v>
      </c>
    </row>
    <row r="59957" spans="210:220" ht="15.75">
      <c r="HB59957" s="135" t="s">
        <v>86</v>
      </c>
      <c r="HC59957" s="138">
        <v>13</v>
      </c>
      <c r="HD59957" s="139">
        <f>+HD59954</f>
        <v>12.65</v>
      </c>
      <c r="HE59957" s="139">
        <v>0</v>
      </c>
      <c r="HF59957" s="139">
        <v>0</v>
      </c>
      <c r="HG59957" s="140">
        <f>+HG59954</f>
        <v>0.02362433613643322</v>
      </c>
      <c r="HH59957" s="140">
        <f>+HH59954</f>
        <v>0.02362433613643322</v>
      </c>
      <c r="HI59957" s="140">
        <f>+HH59957</f>
        <v>0.02362433613643322</v>
      </c>
      <c r="HJ59957" s="139">
        <f>+HD59957</f>
        <v>12.65</v>
      </c>
      <c r="HK59957" s="141">
        <v>200</v>
      </c>
      <c r="HL59957" s="141">
        <v>0</v>
      </c>
    </row>
    <row r="59958" spans="210:220" ht="15.75">
      <c r="HB59958" s="135" t="s">
        <v>87</v>
      </c>
      <c r="HC59958" s="138">
        <v>17</v>
      </c>
      <c r="HD59958" s="139">
        <v>0</v>
      </c>
      <c r="HE59958" s="139">
        <v>0</v>
      </c>
      <c r="HF59958" s="139">
        <v>0</v>
      </c>
      <c r="HG59958" s="140">
        <v>0</v>
      </c>
      <c r="HH59958" s="140">
        <v>0</v>
      </c>
      <c r="HI59958" s="140">
        <v>0</v>
      </c>
      <c r="HJ59958" s="139">
        <v>0</v>
      </c>
      <c r="HK59958" s="141">
        <v>200</v>
      </c>
      <c r="HL59958" s="141">
        <v>0</v>
      </c>
    </row>
    <row r="59959" spans="210:220" ht="15.75">
      <c r="HB59959" s="135" t="s">
        <v>88</v>
      </c>
      <c r="HC59959" s="138">
        <v>18</v>
      </c>
      <c r="HD59959" s="139" t="e">
        <f>+#REF!</f>
        <v>#REF!</v>
      </c>
      <c r="HE59959" s="139" t="e">
        <f>#REF!</f>
        <v>#REF!</v>
      </c>
      <c r="HF59959" s="139" t="e">
        <f>+HE59959</f>
        <v>#REF!</v>
      </c>
      <c r="HG59959" s="140" t="e">
        <f>#REF!</f>
        <v>#REF!</v>
      </c>
      <c r="HH59959" s="140" t="e">
        <f>+HG59959</f>
        <v>#REF!</v>
      </c>
      <c r="HI59959" s="140" t="e">
        <f>+HH59959</f>
        <v>#REF!</v>
      </c>
      <c r="HJ59959" s="139">
        <v>0</v>
      </c>
      <c r="HK59959" s="141">
        <v>200</v>
      </c>
      <c r="HL59959" s="141">
        <v>0</v>
      </c>
    </row>
    <row r="59960" spans="210:220" ht="15.75">
      <c r="HB59960" s="135" t="s">
        <v>89</v>
      </c>
      <c r="HC59960" s="138">
        <v>20</v>
      </c>
      <c r="HD59960" s="139">
        <v>0</v>
      </c>
      <c r="HE59960" s="139">
        <v>0</v>
      </c>
      <c r="HF59960" s="139">
        <v>0</v>
      </c>
      <c r="HG59960" s="140">
        <v>0</v>
      </c>
      <c r="HH59960" s="140">
        <v>0</v>
      </c>
      <c r="HI59960" s="140">
        <v>0</v>
      </c>
      <c r="HJ59960" s="139">
        <v>0</v>
      </c>
      <c r="HK59960" s="141">
        <v>200</v>
      </c>
      <c r="HL59960" s="141">
        <v>0</v>
      </c>
    </row>
    <row r="59961" spans="210:220" ht="15.75">
      <c r="HB59961" s="135" t="s">
        <v>90</v>
      </c>
      <c r="HC59961" s="138">
        <v>21</v>
      </c>
      <c r="HD59961" s="139">
        <v>0</v>
      </c>
      <c r="HE59961" s="139">
        <f>+D37</f>
        <v>4.493729932685787</v>
      </c>
      <c r="HF59961" s="139">
        <v>0</v>
      </c>
      <c r="HG59961" s="140">
        <f>+D38/100</f>
        <v>0</v>
      </c>
      <c r="HH59961" s="140">
        <f>+D39/100</f>
        <v>0</v>
      </c>
      <c r="HI59961" s="140">
        <f>+HH59961</f>
        <v>0</v>
      </c>
      <c r="HJ59961" s="139">
        <f>+HJ$59954</f>
        <v>12.65</v>
      </c>
      <c r="HK59961" s="141">
        <v>200</v>
      </c>
      <c r="HL59961" s="141">
        <v>0</v>
      </c>
    </row>
    <row r="59962" spans="210:220" ht="15.75">
      <c r="HB59962" s="135" t="s">
        <v>91</v>
      </c>
      <c r="HC59962" s="138">
        <v>22</v>
      </c>
      <c r="HD59962" s="139">
        <v>0</v>
      </c>
      <c r="HE59962" s="139">
        <f>+D43</f>
        <v>3.495749223987022</v>
      </c>
      <c r="HF59962" s="139">
        <v>0</v>
      </c>
      <c r="HG59962" s="140">
        <f>+D44/100</f>
        <v>0</v>
      </c>
      <c r="HH59962" s="140">
        <f>+HG59962</f>
        <v>0</v>
      </c>
      <c r="HI59962" s="140">
        <f>+HH59962</f>
        <v>0</v>
      </c>
      <c r="HJ59962" s="139">
        <f>+HJ$59954</f>
        <v>12.65</v>
      </c>
      <c r="HK59962" s="141">
        <v>200</v>
      </c>
      <c r="HL59962" s="141">
        <v>0</v>
      </c>
    </row>
    <row r="59963" spans="210:220" ht="15.75">
      <c r="HB59963" s="135" t="s">
        <v>92</v>
      </c>
      <c r="HC59963" s="138">
        <v>23</v>
      </c>
      <c r="HD59963" s="139">
        <v>0</v>
      </c>
      <c r="HE59963" s="139">
        <f>+D48</f>
        <v>2.430350239740722</v>
      </c>
      <c r="HF59963" s="139">
        <v>0</v>
      </c>
      <c r="HG59963" s="140">
        <f>+D49/100</f>
        <v>0</v>
      </c>
      <c r="HH59963" s="140">
        <f>+HG59963</f>
        <v>0</v>
      </c>
      <c r="HI59963" s="140">
        <f>+HH59963</f>
        <v>0</v>
      </c>
      <c r="HJ59963" s="139">
        <f>+HJ$59954</f>
        <v>12.65</v>
      </c>
      <c r="HK59963" s="141">
        <v>200</v>
      </c>
      <c r="HL59963" s="141">
        <v>0</v>
      </c>
    </row>
    <row r="59964" spans="210:220" ht="15.75">
      <c r="HB59964" s="135" t="s">
        <v>93</v>
      </c>
      <c r="HC59964" s="138">
        <v>24</v>
      </c>
      <c r="HD59964" s="139">
        <v>0</v>
      </c>
      <c r="HE59964" s="139" t="e">
        <f>+#REF!</f>
        <v>#REF!</v>
      </c>
      <c r="HF59964" s="139">
        <v>0</v>
      </c>
      <c r="HG59964" s="140" t="e">
        <f>+#REF!/100</f>
        <v>#REF!</v>
      </c>
      <c r="HH59964" s="140" t="e">
        <f aca="true" t="shared" si="1" ref="HH59964:HI59977">+HG59964</f>
        <v>#REF!</v>
      </c>
      <c r="HI59964" s="140" t="e">
        <f t="shared" si="1"/>
        <v>#REF!</v>
      </c>
      <c r="HJ59964" s="139">
        <v>0</v>
      </c>
      <c r="HK59964" s="141">
        <v>200</v>
      </c>
      <c r="HL59964" s="141">
        <v>0</v>
      </c>
    </row>
    <row r="59965" spans="210:220" ht="15.75">
      <c r="HB59965" s="135" t="s">
        <v>94</v>
      </c>
      <c r="HC59965" s="138">
        <v>25</v>
      </c>
      <c r="HD59965" s="139">
        <v>0</v>
      </c>
      <c r="HE59965" s="139">
        <f>+D48+D52</f>
        <v>-0.999649760259278</v>
      </c>
      <c r="HF59965" s="139">
        <v>0</v>
      </c>
      <c r="HG59965" s="140">
        <f>+D50/100</f>
        <v>0</v>
      </c>
      <c r="HH59965" s="140">
        <f t="shared" si="1"/>
        <v>0</v>
      </c>
      <c r="HI59965" s="140">
        <f t="shared" si="1"/>
        <v>0</v>
      </c>
      <c r="HJ59965" s="139">
        <v>0</v>
      </c>
      <c r="HK59965" s="141">
        <v>200</v>
      </c>
      <c r="HL59965" s="141">
        <v>0</v>
      </c>
    </row>
    <row r="59966" spans="210:220" ht="15.75">
      <c r="HB59966" s="135" t="s">
        <v>95</v>
      </c>
      <c r="HC59966" s="138">
        <v>26</v>
      </c>
      <c r="HD59966" s="139">
        <v>0</v>
      </c>
      <c r="HE59966" s="139">
        <v>0</v>
      </c>
      <c r="HF59966" s="139">
        <v>0</v>
      </c>
      <c r="HG59966" s="140">
        <v>0</v>
      </c>
      <c r="HH59966" s="140">
        <f t="shared" si="1"/>
        <v>0</v>
      </c>
      <c r="HI59966" s="140">
        <f t="shared" si="1"/>
        <v>0</v>
      </c>
      <c r="HJ59966" s="139">
        <v>0</v>
      </c>
      <c r="HK59966" s="141">
        <v>200</v>
      </c>
      <c r="HL59966" s="141">
        <v>0</v>
      </c>
    </row>
    <row r="59967" spans="210:220" ht="15.75">
      <c r="HB59967" s="135" t="s">
        <v>96</v>
      </c>
      <c r="HC59967" s="138">
        <v>27</v>
      </c>
      <c r="HD59967" s="139">
        <v>0</v>
      </c>
      <c r="HE59967" s="139">
        <v>0</v>
      </c>
      <c r="HF59967" s="139">
        <v>0</v>
      </c>
      <c r="HG59967" s="140">
        <v>0</v>
      </c>
      <c r="HH59967" s="140">
        <f t="shared" si="1"/>
        <v>0</v>
      </c>
      <c r="HI59967" s="140">
        <f t="shared" si="1"/>
        <v>0</v>
      </c>
      <c r="HJ59967" s="139">
        <v>0</v>
      </c>
      <c r="HK59967" s="141">
        <v>200</v>
      </c>
      <c r="HL59967" s="141">
        <v>0</v>
      </c>
    </row>
    <row r="59968" spans="210:220" ht="15.75">
      <c r="HB59968" s="135" t="s">
        <v>97</v>
      </c>
      <c r="HC59968" s="138">
        <v>28</v>
      </c>
      <c r="HD59968" s="139">
        <v>0</v>
      </c>
      <c r="HE59968" s="139">
        <v>0</v>
      </c>
      <c r="HF59968" s="139">
        <v>0</v>
      </c>
      <c r="HG59968" s="140">
        <v>0</v>
      </c>
      <c r="HH59968" s="140">
        <f t="shared" si="1"/>
        <v>0</v>
      </c>
      <c r="HI59968" s="140">
        <f t="shared" si="1"/>
        <v>0</v>
      </c>
      <c r="HJ59968" s="139">
        <v>0</v>
      </c>
      <c r="HK59968" s="141">
        <v>200</v>
      </c>
      <c r="HL59968" s="141">
        <v>0</v>
      </c>
    </row>
    <row r="59969" spans="210:220" ht="15.75">
      <c r="HB59969" s="135" t="s">
        <v>98</v>
      </c>
      <c r="HC59969" s="138">
        <v>29</v>
      </c>
      <c r="HD59969" s="139">
        <v>0</v>
      </c>
      <c r="HE59969" s="139">
        <f aca="true" t="shared" si="2" ref="HE59969:HE59975">+HE$59965</f>
        <v>-0.999649760259278</v>
      </c>
      <c r="HF59969" s="139">
        <v>0</v>
      </c>
      <c r="HG59969" s="140">
        <f aca="true" t="shared" si="3" ref="HG59969:HJ59975">+HG$59965</f>
        <v>0</v>
      </c>
      <c r="HH59969" s="140">
        <f t="shared" si="1"/>
        <v>0</v>
      </c>
      <c r="HI59969" s="140">
        <f t="shared" si="1"/>
        <v>0</v>
      </c>
      <c r="HJ59969" s="139">
        <f t="shared" si="3"/>
        <v>0</v>
      </c>
      <c r="HK59969" s="141">
        <v>200</v>
      </c>
      <c r="HL59969" s="141">
        <v>0</v>
      </c>
    </row>
    <row r="59970" spans="210:220" ht="15.75">
      <c r="HB59970" s="135" t="s">
        <v>99</v>
      </c>
      <c r="HC59970" s="138">
        <v>30</v>
      </c>
      <c r="HD59970" s="139">
        <v>0</v>
      </c>
      <c r="HE59970" s="139">
        <f t="shared" si="2"/>
        <v>-0.999649760259278</v>
      </c>
      <c r="HF59970" s="139">
        <v>0</v>
      </c>
      <c r="HG59970" s="140">
        <f t="shared" si="3"/>
        <v>0</v>
      </c>
      <c r="HH59970" s="140">
        <f t="shared" si="1"/>
        <v>0</v>
      </c>
      <c r="HI59970" s="140">
        <f t="shared" si="1"/>
        <v>0</v>
      </c>
      <c r="HJ59970" s="139">
        <f t="shared" si="3"/>
        <v>0</v>
      </c>
      <c r="HK59970" s="141">
        <v>200</v>
      </c>
      <c r="HL59970" s="141">
        <v>0</v>
      </c>
    </row>
    <row r="59971" spans="210:220" ht="15.75">
      <c r="HB59971" s="135" t="s">
        <v>100</v>
      </c>
      <c r="HC59971" s="138">
        <v>31</v>
      </c>
      <c r="HD59971" s="139">
        <v>0</v>
      </c>
      <c r="HE59971" s="139">
        <f t="shared" si="2"/>
        <v>-0.999649760259278</v>
      </c>
      <c r="HF59971" s="139">
        <v>0</v>
      </c>
      <c r="HG59971" s="140">
        <f t="shared" si="3"/>
        <v>0</v>
      </c>
      <c r="HH59971" s="140">
        <f t="shared" si="1"/>
        <v>0</v>
      </c>
      <c r="HI59971" s="140">
        <f t="shared" si="1"/>
        <v>0</v>
      </c>
      <c r="HJ59971" s="139">
        <f t="shared" si="3"/>
        <v>0</v>
      </c>
      <c r="HK59971" s="141">
        <v>200</v>
      </c>
      <c r="HL59971" s="141">
        <v>0</v>
      </c>
    </row>
    <row r="59972" spans="210:220" ht="15.75">
      <c r="HB59972" s="135" t="s">
        <v>101</v>
      </c>
      <c r="HC59972" s="138">
        <v>32</v>
      </c>
      <c r="HD59972" s="139">
        <v>0</v>
      </c>
      <c r="HE59972" s="139">
        <f t="shared" si="2"/>
        <v>-0.999649760259278</v>
      </c>
      <c r="HF59972" s="139">
        <v>0</v>
      </c>
      <c r="HG59972" s="140">
        <f t="shared" si="3"/>
        <v>0</v>
      </c>
      <c r="HH59972" s="140">
        <f t="shared" si="1"/>
        <v>0</v>
      </c>
      <c r="HI59972" s="140">
        <f t="shared" si="1"/>
        <v>0</v>
      </c>
      <c r="HJ59972" s="139">
        <f t="shared" si="3"/>
        <v>0</v>
      </c>
      <c r="HK59972" s="141">
        <v>200</v>
      </c>
      <c r="HL59972" s="141">
        <v>0</v>
      </c>
    </row>
    <row r="59973" spans="210:220" ht="15.75">
      <c r="HB59973" s="135" t="s">
        <v>102</v>
      </c>
      <c r="HC59973" s="138">
        <v>33</v>
      </c>
      <c r="HD59973" s="139">
        <v>0</v>
      </c>
      <c r="HE59973" s="139">
        <f t="shared" si="2"/>
        <v>-0.999649760259278</v>
      </c>
      <c r="HF59973" s="139">
        <v>0</v>
      </c>
      <c r="HG59973" s="140">
        <f t="shared" si="3"/>
        <v>0</v>
      </c>
      <c r="HH59973" s="140">
        <f t="shared" si="1"/>
        <v>0</v>
      </c>
      <c r="HI59973" s="140">
        <f t="shared" si="1"/>
        <v>0</v>
      </c>
      <c r="HJ59973" s="139">
        <f t="shared" si="3"/>
        <v>0</v>
      </c>
      <c r="HK59973" s="141">
        <v>200</v>
      </c>
      <c r="HL59973" s="141">
        <v>0</v>
      </c>
    </row>
    <row r="59974" spans="210:220" ht="15.75">
      <c r="HB59974" s="135" t="s">
        <v>103</v>
      </c>
      <c r="HC59974" s="138">
        <v>34</v>
      </c>
      <c r="HD59974" s="139">
        <v>0</v>
      </c>
      <c r="HE59974" s="139">
        <f t="shared" si="2"/>
        <v>-0.999649760259278</v>
      </c>
      <c r="HF59974" s="139">
        <v>0</v>
      </c>
      <c r="HG59974" s="140">
        <f t="shared" si="3"/>
        <v>0</v>
      </c>
      <c r="HH59974" s="140">
        <f t="shared" si="1"/>
        <v>0</v>
      </c>
      <c r="HI59974" s="140">
        <f t="shared" si="1"/>
        <v>0</v>
      </c>
      <c r="HJ59974" s="139">
        <f t="shared" si="3"/>
        <v>0</v>
      </c>
      <c r="HK59974" s="141">
        <v>200</v>
      </c>
      <c r="HL59974" s="141">
        <v>0</v>
      </c>
    </row>
    <row r="59975" spans="210:220" ht="15.75">
      <c r="HB59975" s="135" t="s">
        <v>104</v>
      </c>
      <c r="HC59975" s="138">
        <v>35</v>
      </c>
      <c r="HD59975" s="139">
        <v>0</v>
      </c>
      <c r="HE59975" s="139">
        <f t="shared" si="2"/>
        <v>-0.999649760259278</v>
      </c>
      <c r="HF59975" s="139">
        <v>0</v>
      </c>
      <c r="HG59975" s="140">
        <f t="shared" si="3"/>
        <v>0</v>
      </c>
      <c r="HH59975" s="140">
        <f t="shared" si="1"/>
        <v>0</v>
      </c>
      <c r="HI59975" s="140">
        <f t="shared" si="1"/>
        <v>0</v>
      </c>
      <c r="HJ59975" s="139">
        <f t="shared" si="3"/>
        <v>0</v>
      </c>
      <c r="HK59975" s="141">
        <v>200</v>
      </c>
      <c r="HL59975" s="141">
        <v>0</v>
      </c>
    </row>
    <row r="59976" spans="210:220" ht="15.75">
      <c r="HB59976" s="135" t="s">
        <v>105</v>
      </c>
      <c r="HC59976" s="138">
        <v>36</v>
      </c>
      <c r="HD59976" s="139">
        <v>0</v>
      </c>
      <c r="HE59976" s="139">
        <v>0</v>
      </c>
      <c r="HF59976" s="139">
        <v>0</v>
      </c>
      <c r="HG59976" s="140">
        <v>0</v>
      </c>
      <c r="HH59976" s="140">
        <f t="shared" si="1"/>
        <v>0</v>
      </c>
      <c r="HI59976" s="140">
        <f t="shared" si="1"/>
        <v>0</v>
      </c>
      <c r="HJ59976" s="139">
        <v>0</v>
      </c>
      <c r="HK59976" s="141">
        <v>200</v>
      </c>
      <c r="HL59976" s="141">
        <v>0</v>
      </c>
    </row>
    <row r="59977" spans="210:220" ht="15.75">
      <c r="HB59977" s="135" t="s">
        <v>106</v>
      </c>
      <c r="HC59977" s="138">
        <v>98</v>
      </c>
      <c r="HD59977" s="139">
        <v>0</v>
      </c>
      <c r="HE59977" s="139">
        <v>0</v>
      </c>
      <c r="HF59977" s="139">
        <v>0</v>
      </c>
      <c r="HG59977" s="140" t="e">
        <f>+#REF!/100</f>
        <v>#REF!</v>
      </c>
      <c r="HH59977" s="140" t="e">
        <f t="shared" si="1"/>
        <v>#REF!</v>
      </c>
      <c r="HI59977" s="140" t="e">
        <f t="shared" si="1"/>
        <v>#REF!</v>
      </c>
      <c r="HJ59977" s="139">
        <v>0</v>
      </c>
      <c r="HK59977" s="141">
        <v>200</v>
      </c>
      <c r="HL59977" s="141">
        <v>0</v>
      </c>
    </row>
  </sheetData>
  <sheetProtection/>
  <mergeCells count="5">
    <mergeCell ref="A3:E3"/>
    <mergeCell ref="A1:E1"/>
    <mergeCell ref="A35:E35"/>
    <mergeCell ref="A18:E18"/>
    <mergeCell ref="A54:E54"/>
  </mergeCells>
  <conditionalFormatting sqref="A20:E35 A19:B19 E19 A36:B36 E36 A56:E60 A55:B55 E55 A5:E18 A37:E54">
    <cfRule type="cellIs" priority="1" dxfId="0" operator="lessThan" stopIfTrue="1">
      <formula>0</formula>
    </cfRule>
  </conditionalFormatting>
  <printOptions/>
  <pageMargins left="0.7" right="0.7" top="0.75" bottom="0.75" header="0.3" footer="0.3"/>
  <pageSetup fitToHeight="2" fitToWidth="1" horizontalDpi="600" verticalDpi="600" orientation="portrait" paperSize="3" r:id="rId1"/>
  <headerFooter alignWithMargins="0">
    <oddFooter>&amp;CPage #&amp;P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N50"/>
  <sheetViews>
    <sheetView zoomScale="85" zoomScaleNormal="85" workbookViewId="0" topLeftCell="A2">
      <selection activeCell="A2" sqref="A2"/>
    </sheetView>
  </sheetViews>
  <sheetFormatPr defaultColWidth="9.140625" defaultRowHeight="12.75"/>
  <cols>
    <col min="1" max="1" width="52.00390625" style="1" bestFit="1" customWidth="1"/>
    <col min="2" max="2" width="17.140625" style="8" bestFit="1" customWidth="1"/>
    <col min="3" max="3" width="15.57421875" style="10" bestFit="1" customWidth="1"/>
    <col min="4" max="4" width="21.28125" style="9" bestFit="1" customWidth="1"/>
    <col min="5" max="5" width="32.28125" style="1" hidden="1" customWidth="1"/>
    <col min="6" max="6" width="11.421875" style="8" bestFit="1" customWidth="1"/>
    <col min="7" max="7" width="16.57421875" style="11" bestFit="1" customWidth="1"/>
    <col min="8" max="8" width="12.57421875" style="9" bestFit="1" customWidth="1"/>
    <col min="9" max="9" width="14.8515625" style="0" bestFit="1" customWidth="1"/>
    <col min="10" max="10" width="15.421875" style="0" customWidth="1"/>
    <col min="11" max="11" width="14.8515625" style="0" bestFit="1" customWidth="1"/>
    <col min="12" max="12" width="19.140625" style="12" bestFit="1" customWidth="1"/>
    <col min="14" max="14" width="14.421875" style="0" bestFit="1" customWidth="1"/>
  </cols>
  <sheetData>
    <row r="1" spans="1:5" ht="12.75" customHeight="1" hidden="1">
      <c r="A1" s="1">
        <v>1000000</v>
      </c>
      <c r="E1" s="1">
        <v>1000000</v>
      </c>
    </row>
    <row r="2" ht="12.75">
      <c r="L2" s="1"/>
    </row>
    <row r="3" ht="13.5" thickBot="1"/>
    <row r="4" spans="1:12" s="13" customFormat="1" ht="23.25" customHeight="1">
      <c r="A4" s="159" t="s">
        <v>127</v>
      </c>
      <c r="B4" s="191" t="s">
        <v>131</v>
      </c>
      <c r="C4" s="192"/>
      <c r="D4" s="193"/>
      <c r="E4" s="15" t="s">
        <v>118</v>
      </c>
      <c r="F4" s="191" t="s">
        <v>125</v>
      </c>
      <c r="G4" s="192"/>
      <c r="H4" s="193"/>
      <c r="I4" s="191" t="s">
        <v>2</v>
      </c>
      <c r="J4" s="192"/>
      <c r="K4" s="193"/>
      <c r="L4" s="16" t="s">
        <v>115</v>
      </c>
    </row>
    <row r="5" spans="1:12" s="5" customFormat="1" ht="24.75" customHeight="1">
      <c r="A5" s="17"/>
      <c r="B5" s="18" t="s">
        <v>25</v>
      </c>
      <c r="C5" s="19" t="s">
        <v>119</v>
      </c>
      <c r="D5" s="20" t="s">
        <v>120</v>
      </c>
      <c r="E5" s="17"/>
      <c r="F5" s="18" t="s">
        <v>30</v>
      </c>
      <c r="G5" s="21" t="s">
        <v>27</v>
      </c>
      <c r="H5" s="22" t="s">
        <v>120</v>
      </c>
      <c r="I5" s="23" t="s">
        <v>0</v>
      </c>
      <c r="J5" s="6" t="s">
        <v>1</v>
      </c>
      <c r="K5" s="24" t="s">
        <v>120</v>
      </c>
      <c r="L5" s="25" t="s">
        <v>23</v>
      </c>
    </row>
    <row r="6" spans="1:12" s="5" customFormat="1" ht="15.75">
      <c r="A6" s="17"/>
      <c r="B6" s="18" t="s">
        <v>26</v>
      </c>
      <c r="C6" s="19" t="s">
        <v>116</v>
      </c>
      <c r="D6" s="20"/>
      <c r="E6" s="17"/>
      <c r="F6" s="18" t="s">
        <v>29</v>
      </c>
      <c r="G6" s="21" t="s">
        <v>28</v>
      </c>
      <c r="H6" s="20"/>
      <c r="I6" s="23" t="s">
        <v>4</v>
      </c>
      <c r="J6" s="6" t="s">
        <v>116</v>
      </c>
      <c r="K6" s="24"/>
      <c r="L6" s="25" t="s">
        <v>24</v>
      </c>
    </row>
    <row r="7" spans="1:12" s="1" customFormat="1" ht="18.75" thickBot="1">
      <c r="A7" s="26" t="s">
        <v>10</v>
      </c>
      <c r="B7" s="18">
        <v>0</v>
      </c>
      <c r="C7" s="19"/>
      <c r="D7" s="20"/>
      <c r="E7" s="26" t="s">
        <v>10</v>
      </c>
      <c r="F7" s="18"/>
      <c r="G7" s="21"/>
      <c r="H7" s="20"/>
      <c r="I7" s="23"/>
      <c r="J7" s="6"/>
      <c r="K7" s="24"/>
      <c r="L7" s="27" t="s">
        <v>126</v>
      </c>
    </row>
    <row r="8" spans="1:12" s="1" customFormat="1" ht="15.75">
      <c r="A8" s="28" t="s">
        <v>3</v>
      </c>
      <c r="B8" s="29"/>
      <c r="C8" s="30"/>
      <c r="D8" s="31"/>
      <c r="E8" s="28" t="s">
        <v>3</v>
      </c>
      <c r="F8" s="29"/>
      <c r="G8" s="34"/>
      <c r="H8" s="31"/>
      <c r="I8" s="32"/>
      <c r="J8" s="33"/>
      <c r="K8" s="35"/>
      <c r="L8" s="36"/>
    </row>
    <row r="9" spans="1:12" ht="15.75">
      <c r="A9" s="37" t="s">
        <v>11</v>
      </c>
      <c r="B9" s="38">
        <v>3993.3440331524653</v>
      </c>
      <c r="C9" s="83">
        <f>D11/B11</f>
        <v>0.0254912815813023</v>
      </c>
      <c r="D9" s="40">
        <f>+B9*C9</f>
        <v>101.79545720010287</v>
      </c>
      <c r="E9" s="37" t="s">
        <v>11</v>
      </c>
      <c r="F9" s="160" t="s">
        <v>113</v>
      </c>
      <c r="G9" s="161" t="s">
        <v>113</v>
      </c>
      <c r="H9" s="162" t="s">
        <v>113</v>
      </c>
      <c r="I9" s="38">
        <v>5.112550509149051</v>
      </c>
      <c r="J9" s="42">
        <v>10.83</v>
      </c>
      <c r="K9" s="40">
        <f>+I9*J9</f>
        <v>55.36892201408422</v>
      </c>
      <c r="L9" s="149">
        <f>D9+K9</f>
        <v>157.16437921418708</v>
      </c>
    </row>
    <row r="10" spans="1:12" s="2" customFormat="1" ht="20.25">
      <c r="A10" s="37" t="s">
        <v>12</v>
      </c>
      <c r="B10" s="43">
        <v>223.1934781973342</v>
      </c>
      <c r="C10" s="84">
        <f>C9</f>
        <v>0.0254912815813023</v>
      </c>
      <c r="D10" s="44">
        <f>+B10*C10</f>
        <v>5.689487799838502</v>
      </c>
      <c r="E10" s="46" t="s">
        <v>12</v>
      </c>
      <c r="F10" s="163" t="s">
        <v>113</v>
      </c>
      <c r="G10" s="164" t="s">
        <v>113</v>
      </c>
      <c r="H10" s="165" t="s">
        <v>113</v>
      </c>
      <c r="I10" s="43">
        <v>0.14944973687007648</v>
      </c>
      <c r="J10" s="47">
        <f>J9</f>
        <v>10.83</v>
      </c>
      <c r="K10" s="44">
        <f>+I10*J10</f>
        <v>1.6185406503029283</v>
      </c>
      <c r="L10" s="150">
        <f>D10+K10</f>
        <v>7.30802845014143</v>
      </c>
    </row>
    <row r="11" spans="1:12" s="1" customFormat="1" ht="16.5" thickBot="1">
      <c r="A11" s="48" t="s">
        <v>114</v>
      </c>
      <c r="B11" s="49">
        <f>SUM(B9:B10)</f>
        <v>4216.537511349799</v>
      </c>
      <c r="C11" s="50"/>
      <c r="D11" s="51">
        <f>L11-K11</f>
        <v>107.48494499994138</v>
      </c>
      <c r="E11" s="48" t="s">
        <v>114</v>
      </c>
      <c r="F11" s="166" t="s">
        <v>113</v>
      </c>
      <c r="G11" s="167" t="s">
        <v>113</v>
      </c>
      <c r="H11" s="168" t="s">
        <v>113</v>
      </c>
      <c r="I11" s="52">
        <v>5.262000246019127</v>
      </c>
      <c r="J11" s="54"/>
      <c r="K11" s="53">
        <f>SUM(K9:K10)</f>
        <v>56.987462664387145</v>
      </c>
      <c r="L11" s="151">
        <v>164.47240766432853</v>
      </c>
    </row>
    <row r="12" spans="1:12" ht="6.75" customHeight="1" thickBot="1">
      <c r="A12" s="37"/>
      <c r="B12" s="38"/>
      <c r="C12" s="39"/>
      <c r="D12" s="40"/>
      <c r="E12" s="37"/>
      <c r="F12" s="38"/>
      <c r="G12" s="88"/>
      <c r="H12" s="40"/>
      <c r="I12" s="55"/>
      <c r="J12" s="57"/>
      <c r="K12" s="56"/>
      <c r="L12" s="97"/>
    </row>
    <row r="13" spans="1:12" ht="15.75">
      <c r="A13" s="28" t="s">
        <v>8</v>
      </c>
      <c r="B13" s="58"/>
      <c r="C13" s="59"/>
      <c r="D13" s="60"/>
      <c r="E13" s="28" t="s">
        <v>8</v>
      </c>
      <c r="F13" s="58"/>
      <c r="G13" s="91"/>
      <c r="H13" s="60"/>
      <c r="I13" s="61"/>
      <c r="J13" s="63"/>
      <c r="K13" s="62"/>
      <c r="L13" s="98"/>
    </row>
    <row r="14" spans="1:12" s="2" customFormat="1" ht="15.75">
      <c r="A14" s="37" t="s">
        <v>13</v>
      </c>
      <c r="B14" s="38">
        <v>236.65662501080863</v>
      </c>
      <c r="C14" s="83">
        <f>D14/B14</f>
        <v>0.02362433613643322</v>
      </c>
      <c r="D14" s="40">
        <f>L14-K14</f>
        <v>5.590855658169172</v>
      </c>
      <c r="E14" s="37" t="s">
        <v>13</v>
      </c>
      <c r="F14" s="38">
        <v>0</v>
      </c>
      <c r="G14" s="88"/>
      <c r="H14" s="40">
        <v>0</v>
      </c>
      <c r="I14" s="38">
        <v>0.2840739628054372</v>
      </c>
      <c r="J14" s="42">
        <v>12.65</v>
      </c>
      <c r="K14" s="40">
        <f>+I14*J14</f>
        <v>3.5935356294887804</v>
      </c>
      <c r="L14" s="149">
        <v>9.184391287657952</v>
      </c>
    </row>
    <row r="15" spans="1:14" ht="15.75">
      <c r="A15" s="37" t="s">
        <v>14</v>
      </c>
      <c r="B15" s="38">
        <v>2448.685037098321</v>
      </c>
      <c r="C15" s="169" t="s">
        <v>113</v>
      </c>
      <c r="D15" s="162" t="s">
        <v>113</v>
      </c>
      <c r="E15" s="37" t="s">
        <v>14</v>
      </c>
      <c r="F15" s="38">
        <v>7.006540045156166</v>
      </c>
      <c r="G15" s="88">
        <f>H15/F15</f>
        <v>5.458062357322904</v>
      </c>
      <c r="H15" s="40">
        <f>L15</f>
        <v>38.24213247554239</v>
      </c>
      <c r="I15" s="41">
        <v>0</v>
      </c>
      <c r="J15" s="42">
        <v>0</v>
      </c>
      <c r="K15" s="40">
        <v>0</v>
      </c>
      <c r="L15" s="149">
        <v>38.24213247554239</v>
      </c>
      <c r="M15" s="2"/>
      <c r="N15" s="2"/>
    </row>
    <row r="16" spans="1:14" ht="15.75">
      <c r="A16" s="37" t="s">
        <v>15</v>
      </c>
      <c r="B16" s="38"/>
      <c r="C16" s="83"/>
      <c r="D16" s="40"/>
      <c r="E16" s="37" t="s">
        <v>15</v>
      </c>
      <c r="F16" s="38"/>
      <c r="G16" s="88"/>
      <c r="H16" s="40"/>
      <c r="I16" s="55"/>
      <c r="J16" s="57"/>
      <c r="K16" s="56"/>
      <c r="L16" s="149"/>
      <c r="M16" s="2"/>
      <c r="N16" s="2"/>
    </row>
    <row r="17" spans="1:14" ht="15.75">
      <c r="A17" s="64" t="s">
        <v>5</v>
      </c>
      <c r="B17" s="38">
        <v>245.824787</v>
      </c>
      <c r="C17" s="169" t="s">
        <v>113</v>
      </c>
      <c r="D17" s="162" t="s">
        <v>113</v>
      </c>
      <c r="E17" s="64" t="s">
        <v>5</v>
      </c>
      <c r="F17" s="38">
        <v>0.519025262504656</v>
      </c>
      <c r="G17" s="88">
        <v>3.3614020611755415</v>
      </c>
      <c r="H17" s="40">
        <f>+F17*G17</f>
        <v>1.7446525871853271</v>
      </c>
      <c r="I17" s="41"/>
      <c r="J17" s="42"/>
      <c r="K17" s="40"/>
      <c r="L17" s="149">
        <f>H17</f>
        <v>1.7446525871853271</v>
      </c>
      <c r="M17" s="2"/>
      <c r="N17" s="2"/>
    </row>
    <row r="18" spans="1:14" s="3" customFormat="1" ht="15.75">
      <c r="A18" s="64" t="s">
        <v>6</v>
      </c>
      <c r="B18" s="65">
        <v>133.82438282883086</v>
      </c>
      <c r="C18" s="170" t="s">
        <v>113</v>
      </c>
      <c r="D18" s="171" t="s">
        <v>113</v>
      </c>
      <c r="E18" s="64" t="s">
        <v>6</v>
      </c>
      <c r="F18" s="65">
        <v>0.33637368366895776</v>
      </c>
      <c r="G18" s="92">
        <f>G17+'Tariff Rep'!D33</f>
        <v>3.0414020611755417</v>
      </c>
      <c r="H18" s="66">
        <f>+F18*G18</f>
        <v>1.0230476148359777</v>
      </c>
      <c r="I18" s="67"/>
      <c r="J18" s="69"/>
      <c r="K18" s="68"/>
      <c r="L18" s="152">
        <f>H18</f>
        <v>1.0230476148359777</v>
      </c>
      <c r="M18" s="2"/>
      <c r="N18" s="2"/>
    </row>
    <row r="19" spans="1:14" ht="20.25">
      <c r="A19" s="37" t="s">
        <v>7</v>
      </c>
      <c r="B19" s="43">
        <f>SUM(B17:B18)</f>
        <v>379.64916982883085</v>
      </c>
      <c r="C19" s="172" t="s">
        <v>113</v>
      </c>
      <c r="D19" s="165" t="s">
        <v>113</v>
      </c>
      <c r="E19" s="46" t="s">
        <v>7</v>
      </c>
      <c r="F19" s="43">
        <v>0.8553989461736138</v>
      </c>
      <c r="G19" s="89"/>
      <c r="H19" s="44">
        <f>L19</f>
        <v>2.767700202021305</v>
      </c>
      <c r="I19" s="70"/>
      <c r="J19" s="45"/>
      <c r="K19" s="71"/>
      <c r="L19" s="150">
        <v>2.767700202021305</v>
      </c>
      <c r="M19" s="2"/>
      <c r="N19" s="2"/>
    </row>
    <row r="20" spans="1:14" ht="6" customHeight="1">
      <c r="A20" s="37"/>
      <c r="B20" s="38"/>
      <c r="C20" s="39"/>
      <c r="D20" s="40"/>
      <c r="E20" s="37"/>
      <c r="F20" s="38"/>
      <c r="G20" s="88"/>
      <c r="H20" s="40"/>
      <c r="I20" s="55"/>
      <c r="J20" s="57"/>
      <c r="K20" s="56"/>
      <c r="L20" s="149"/>
      <c r="M20" s="2"/>
      <c r="N20" s="2"/>
    </row>
    <row r="21" spans="1:14" s="1" customFormat="1" ht="16.5" thickBot="1">
      <c r="A21" s="48" t="s">
        <v>114</v>
      </c>
      <c r="B21" s="49">
        <f>+B14+B15+B19</f>
        <v>3064.9908319379606</v>
      </c>
      <c r="C21" s="50"/>
      <c r="D21" s="51">
        <f>D14</f>
        <v>5.590855658169172</v>
      </c>
      <c r="E21" s="48" t="s">
        <v>114</v>
      </c>
      <c r="F21" s="49">
        <f>+F14+F15+F19</f>
        <v>7.8619389913297795</v>
      </c>
      <c r="G21" s="90"/>
      <c r="H21" s="51">
        <f>+H14+H15+H19</f>
        <v>41.00983267756369</v>
      </c>
      <c r="I21" s="52">
        <v>0.2840739628054372</v>
      </c>
      <c r="J21" s="54"/>
      <c r="K21" s="51">
        <f>+K14+K15+K19</f>
        <v>3.5935356294887804</v>
      </c>
      <c r="L21" s="151">
        <f>+L14+L15+L19</f>
        <v>50.194223965221646</v>
      </c>
      <c r="M21" s="2"/>
      <c r="N21" s="2"/>
    </row>
    <row r="22" spans="1:14" ht="5.25" customHeight="1" thickBot="1">
      <c r="A22" s="37"/>
      <c r="B22" s="38"/>
      <c r="C22" s="39"/>
      <c r="D22" s="40"/>
      <c r="E22" s="37"/>
      <c r="F22" s="38"/>
      <c r="G22" s="88"/>
      <c r="H22" s="40"/>
      <c r="I22" s="74"/>
      <c r="J22" s="57"/>
      <c r="K22" s="40"/>
      <c r="L22" s="97"/>
      <c r="M22" s="2"/>
      <c r="N22" s="2"/>
    </row>
    <row r="23" spans="1:14" ht="15.75">
      <c r="A23" s="28" t="s">
        <v>9</v>
      </c>
      <c r="B23" s="58"/>
      <c r="C23" s="59"/>
      <c r="D23" s="60"/>
      <c r="E23" s="28" t="s">
        <v>9</v>
      </c>
      <c r="F23" s="58"/>
      <c r="G23" s="91"/>
      <c r="H23" s="60"/>
      <c r="I23" s="75"/>
      <c r="J23" s="63"/>
      <c r="K23" s="60"/>
      <c r="L23" s="98"/>
      <c r="M23" s="2"/>
      <c r="N23" s="2"/>
    </row>
    <row r="24" spans="1:12" s="2" customFormat="1" ht="15.75">
      <c r="A24" s="37" t="s">
        <v>16</v>
      </c>
      <c r="B24" s="38">
        <v>255.89261853293493</v>
      </c>
      <c r="C24" s="169" t="s">
        <v>113</v>
      </c>
      <c r="D24" s="162" t="s">
        <v>113</v>
      </c>
      <c r="E24" s="37" t="s">
        <v>16</v>
      </c>
      <c r="F24" s="38">
        <v>1.0073908220828898</v>
      </c>
      <c r="G24" s="88">
        <f>H24/F24</f>
        <v>4.493729932685787</v>
      </c>
      <c r="H24" s="40">
        <f>L24</f>
        <v>4.526942291106824</v>
      </c>
      <c r="I24" s="38"/>
      <c r="J24" s="42"/>
      <c r="K24" s="40"/>
      <c r="L24" s="149">
        <v>4.526942291106824</v>
      </c>
    </row>
    <row r="25" spans="1:12" s="2" customFormat="1" ht="15.75">
      <c r="A25" s="37" t="s">
        <v>17</v>
      </c>
      <c r="B25" s="38">
        <v>495.4120911641369</v>
      </c>
      <c r="C25" s="169" t="s">
        <v>113</v>
      </c>
      <c r="D25" s="162" t="s">
        <v>113</v>
      </c>
      <c r="E25" s="37" t="s">
        <v>17</v>
      </c>
      <c r="F25" s="38">
        <v>1.4367658085561743</v>
      </c>
      <c r="G25" s="88">
        <f>H25/F25</f>
        <v>3.495749223987022</v>
      </c>
      <c r="H25" s="40">
        <f>L25</f>
        <v>5.022572960311332</v>
      </c>
      <c r="I25" s="41"/>
      <c r="J25" s="42"/>
      <c r="K25" s="40"/>
      <c r="L25" s="149">
        <v>5.022572960311332</v>
      </c>
    </row>
    <row r="26" spans="1:12" s="2" customFormat="1" ht="15.75">
      <c r="A26" s="37" t="s">
        <v>18</v>
      </c>
      <c r="B26" s="38"/>
      <c r="C26" s="169" t="s">
        <v>113</v>
      </c>
      <c r="D26" s="162" t="s">
        <v>113</v>
      </c>
      <c r="E26" s="37" t="s">
        <v>18</v>
      </c>
      <c r="F26" s="38"/>
      <c r="G26" s="88"/>
      <c r="H26" s="40"/>
      <c r="I26" s="41"/>
      <c r="J26" s="42"/>
      <c r="K26" s="40"/>
      <c r="L26" s="149"/>
    </row>
    <row r="27" spans="1:12" s="2" customFormat="1" ht="15.75">
      <c r="A27" s="64" t="s">
        <v>5</v>
      </c>
      <c r="B27" s="38">
        <v>46.27172408732237</v>
      </c>
      <c r="C27" s="169" t="s">
        <v>113</v>
      </c>
      <c r="D27" s="162" t="s">
        <v>113</v>
      </c>
      <c r="E27" s="64" t="s">
        <v>5</v>
      </c>
      <c r="F27" s="38">
        <v>0.12588357568063788</v>
      </c>
      <c r="G27" s="88">
        <v>2.430350239740722</v>
      </c>
      <c r="H27" s="40">
        <f>+F27*G27</f>
        <v>0.3059411783348576</v>
      </c>
      <c r="I27" s="41"/>
      <c r="J27" s="42"/>
      <c r="K27" s="40"/>
      <c r="L27" s="149">
        <f>H27</f>
        <v>0.3059411783348576</v>
      </c>
    </row>
    <row r="28" spans="1:14" s="3" customFormat="1" ht="15.75">
      <c r="A28" s="64" t="s">
        <v>6</v>
      </c>
      <c r="B28" s="65">
        <v>0</v>
      </c>
      <c r="C28" s="170" t="s">
        <v>113</v>
      </c>
      <c r="D28" s="171" t="s">
        <v>113</v>
      </c>
      <c r="E28" s="64" t="s">
        <v>6</v>
      </c>
      <c r="F28" s="65">
        <v>0</v>
      </c>
      <c r="G28" s="92">
        <f>G27+'Tariff Rep'!D51</f>
        <v>2.1103502397407223</v>
      </c>
      <c r="H28" s="66">
        <f>+F28*G28</f>
        <v>0</v>
      </c>
      <c r="I28" s="67"/>
      <c r="J28" s="69"/>
      <c r="K28" s="68"/>
      <c r="L28" s="152">
        <f>H28</f>
        <v>0</v>
      </c>
      <c r="M28" s="2"/>
      <c r="N28" s="2"/>
    </row>
    <row r="29" spans="1:12" s="2" customFormat="1" ht="15.75">
      <c r="A29" s="37" t="s">
        <v>7</v>
      </c>
      <c r="B29" s="38">
        <f>SUM(B27:B28)</f>
        <v>46.27172408732237</v>
      </c>
      <c r="C29" s="169" t="s">
        <v>113</v>
      </c>
      <c r="D29" s="162" t="s">
        <v>113</v>
      </c>
      <c r="E29" s="37" t="s">
        <v>7</v>
      </c>
      <c r="F29" s="38">
        <f>SUM(F27:F28)</f>
        <v>0.12588357568063788</v>
      </c>
      <c r="G29" s="88"/>
      <c r="H29" s="40">
        <f>SUM(H27:H28)</f>
        <v>0.3059411783348576</v>
      </c>
      <c r="I29" s="41"/>
      <c r="J29" s="42"/>
      <c r="K29" s="40"/>
      <c r="L29" s="149">
        <f>+L27+L28</f>
        <v>0.3059411783348576</v>
      </c>
    </row>
    <row r="30" spans="1:14" ht="15.75">
      <c r="A30" s="37" t="s">
        <v>19</v>
      </c>
      <c r="B30" s="38"/>
      <c r="C30" s="169"/>
      <c r="D30" s="162"/>
      <c r="E30" s="37" t="s">
        <v>19</v>
      </c>
      <c r="F30" s="38"/>
      <c r="G30" s="88"/>
      <c r="H30" s="40"/>
      <c r="I30" s="74"/>
      <c r="J30" s="57"/>
      <c r="K30" s="40"/>
      <c r="L30" s="149"/>
      <c r="M30" s="2"/>
      <c r="N30" s="2"/>
    </row>
    <row r="31" spans="1:14" ht="15.75">
      <c r="A31" s="64" t="s">
        <v>5</v>
      </c>
      <c r="B31" s="38">
        <v>176.3528284732174</v>
      </c>
      <c r="C31" s="169" t="s">
        <v>113</v>
      </c>
      <c r="D31" s="162" t="s">
        <v>113</v>
      </c>
      <c r="E31" s="64" t="s">
        <v>5</v>
      </c>
      <c r="F31" s="38">
        <v>0.4838663678208933</v>
      </c>
      <c r="G31" s="88">
        <v>2.430350239740722</v>
      </c>
      <c r="H31" s="145">
        <f>+F31*G31</f>
        <v>1.1759647430359805</v>
      </c>
      <c r="I31" s="74"/>
      <c r="J31" s="57"/>
      <c r="K31" s="40"/>
      <c r="L31" s="149">
        <f>H31</f>
        <v>1.1759647430359805</v>
      </c>
      <c r="M31" s="2"/>
      <c r="N31" s="2"/>
    </row>
    <row r="32" spans="1:14" s="3" customFormat="1" ht="15.75">
      <c r="A32" s="64" t="s">
        <v>6</v>
      </c>
      <c r="B32" s="65">
        <v>52.7945543898956</v>
      </c>
      <c r="C32" s="170" t="s">
        <v>113</v>
      </c>
      <c r="D32" s="171" t="s">
        <v>113</v>
      </c>
      <c r="E32" s="64" t="s">
        <v>6</v>
      </c>
      <c r="F32" s="65">
        <v>0.27991946380351</v>
      </c>
      <c r="G32" s="92">
        <f>G31+'Tariff Rep'!D51</f>
        <v>2.1103502397407223</v>
      </c>
      <c r="H32" s="146">
        <f>+F32*G32</f>
        <v>0.5907281075458318</v>
      </c>
      <c r="I32" s="76"/>
      <c r="J32" s="69"/>
      <c r="K32" s="66"/>
      <c r="L32" s="152">
        <f>H32</f>
        <v>0.5907281075458318</v>
      </c>
      <c r="M32" s="2"/>
      <c r="N32" s="2"/>
    </row>
    <row r="33" spans="1:14" ht="15.75">
      <c r="A33" s="37" t="s">
        <v>7</v>
      </c>
      <c r="B33" s="38">
        <f>SUM(B31:B32)</f>
        <v>229.147382863113</v>
      </c>
      <c r="C33" s="169" t="s">
        <v>113</v>
      </c>
      <c r="D33" s="162" t="s">
        <v>113</v>
      </c>
      <c r="E33" s="37" t="s">
        <v>7</v>
      </c>
      <c r="F33" s="38">
        <f>SUM(F31:F32)</f>
        <v>0.7637858316244033</v>
      </c>
      <c r="G33" s="88"/>
      <c r="H33" s="145">
        <f>SUM(H31:H32)</f>
        <v>1.7666928505818125</v>
      </c>
      <c r="I33" s="41"/>
      <c r="J33" s="94"/>
      <c r="K33" s="40"/>
      <c r="L33" s="149">
        <f>+L31+L32</f>
        <v>1.7666928505818125</v>
      </c>
      <c r="M33" s="2"/>
      <c r="N33" s="2"/>
    </row>
    <row r="34" spans="1:14" s="1" customFormat="1" ht="21">
      <c r="A34" s="37" t="s">
        <v>62</v>
      </c>
      <c r="B34" s="18">
        <f>+B29+B33</f>
        <v>275.4191069504354</v>
      </c>
      <c r="C34" s="173" t="s">
        <v>113</v>
      </c>
      <c r="D34" s="22" t="s">
        <v>113</v>
      </c>
      <c r="E34" s="37" t="s">
        <v>31</v>
      </c>
      <c r="F34" s="77">
        <f>+F29+F33</f>
        <v>0.8896694073050412</v>
      </c>
      <c r="G34" s="93"/>
      <c r="H34" s="20">
        <f>L34</f>
        <v>2.072634028916671</v>
      </c>
      <c r="I34" s="23"/>
      <c r="J34" s="6"/>
      <c r="K34" s="24"/>
      <c r="L34" s="149">
        <v>2.072634028916671</v>
      </c>
      <c r="M34" s="2"/>
      <c r="N34" s="2"/>
    </row>
    <row r="35" spans="1:14" ht="5.25" customHeight="1">
      <c r="A35" s="37"/>
      <c r="B35" s="38"/>
      <c r="C35" s="169"/>
      <c r="D35" s="162"/>
      <c r="E35" s="37"/>
      <c r="F35" s="38"/>
      <c r="G35" s="88"/>
      <c r="H35" s="40"/>
      <c r="I35" s="55"/>
      <c r="J35" s="57"/>
      <c r="K35" s="56"/>
      <c r="L35" s="149"/>
      <c r="M35" s="2"/>
      <c r="N35" s="2"/>
    </row>
    <row r="36" spans="1:14" ht="9.75" customHeight="1">
      <c r="A36" s="37"/>
      <c r="B36" s="43"/>
      <c r="C36" s="174"/>
      <c r="D36" s="165"/>
      <c r="E36" s="82"/>
      <c r="F36" s="43"/>
      <c r="G36" s="89"/>
      <c r="H36" s="44"/>
      <c r="I36" s="81"/>
      <c r="J36" s="47"/>
      <c r="K36" s="44"/>
      <c r="L36" s="149"/>
      <c r="M36" s="2"/>
      <c r="N36" s="2"/>
    </row>
    <row r="37" spans="1:14" s="1" customFormat="1" ht="16.5" thickBot="1">
      <c r="A37" s="48" t="s">
        <v>20</v>
      </c>
      <c r="B37" s="49">
        <f>+B24+B25+B34</f>
        <v>1026.7238166475072</v>
      </c>
      <c r="C37" s="175" t="s">
        <v>113</v>
      </c>
      <c r="D37" s="168" t="s">
        <v>113</v>
      </c>
      <c r="E37" s="48" t="e">
        <f>+E24+E25+E34+#REF!</f>
        <v>#VALUE!</v>
      </c>
      <c r="F37" s="52">
        <f>+F24+F25+F34</f>
        <v>3.3338260379441054</v>
      </c>
      <c r="G37" s="90"/>
      <c r="H37" s="51">
        <f>+H24+H25+H34</f>
        <v>11.622149280334828</v>
      </c>
      <c r="I37" s="147">
        <f>+I24+I25+I34</f>
        <v>0</v>
      </c>
      <c r="J37" s="54"/>
      <c r="K37" s="148">
        <f>+K24+K25+K34</f>
        <v>0</v>
      </c>
      <c r="L37" s="151">
        <f>+L24+L25+L34</f>
        <v>11.622149280334828</v>
      </c>
      <c r="M37" s="2"/>
      <c r="N37" s="2"/>
    </row>
    <row r="38" spans="1:14" ht="6" customHeight="1" thickBot="1">
      <c r="A38" s="37"/>
      <c r="B38" s="38"/>
      <c r="C38" s="83"/>
      <c r="D38" s="40"/>
      <c r="E38" s="37"/>
      <c r="F38" s="38"/>
      <c r="G38" s="88"/>
      <c r="H38" s="40"/>
      <c r="I38" s="55"/>
      <c r="J38" s="57"/>
      <c r="K38" s="56"/>
      <c r="L38" s="97"/>
      <c r="M38" s="2"/>
      <c r="N38" s="2"/>
    </row>
    <row r="39" spans="1:14" ht="15.75">
      <c r="A39" s="28" t="s">
        <v>117</v>
      </c>
      <c r="B39" s="58"/>
      <c r="C39" s="86"/>
      <c r="D39" s="60"/>
      <c r="E39" s="28" t="s">
        <v>117</v>
      </c>
      <c r="F39" s="58"/>
      <c r="G39" s="91"/>
      <c r="H39" s="60"/>
      <c r="I39" s="61"/>
      <c r="J39" s="63"/>
      <c r="K39" s="62"/>
      <c r="L39" s="98"/>
      <c r="M39" s="2"/>
      <c r="N39" s="2"/>
    </row>
    <row r="40" spans="1:14" ht="15.75">
      <c r="A40" s="37" t="s">
        <v>133</v>
      </c>
      <c r="B40" s="38"/>
      <c r="C40" s="83"/>
      <c r="D40" s="40"/>
      <c r="E40" s="17"/>
      <c r="F40" s="38"/>
      <c r="G40" s="88"/>
      <c r="H40" s="40"/>
      <c r="I40" s="55"/>
      <c r="J40" s="57"/>
      <c r="K40" s="56"/>
      <c r="L40" s="97"/>
      <c r="M40" s="2"/>
      <c r="N40" s="2"/>
    </row>
    <row r="41" spans="1:12" s="3" customFormat="1" ht="15.75">
      <c r="A41" s="37" t="s">
        <v>129</v>
      </c>
      <c r="B41" s="38">
        <v>98.24604298918025</v>
      </c>
      <c r="C41" s="83">
        <f>D41/B41</f>
        <v>0.0355134395874082</v>
      </c>
      <c r="D41" s="40">
        <v>3.489054912398162</v>
      </c>
      <c r="E41" s="37" t="s">
        <v>22</v>
      </c>
      <c r="F41" s="65"/>
      <c r="G41" s="92"/>
      <c r="H41" s="66"/>
      <c r="I41" s="67"/>
      <c r="J41" s="69"/>
      <c r="K41" s="68"/>
      <c r="L41" s="149">
        <f>D41</f>
        <v>3.489054912398162</v>
      </c>
    </row>
    <row r="42" spans="1:12" s="3" customFormat="1" ht="20.25">
      <c r="A42" s="37" t="s">
        <v>132</v>
      </c>
      <c r="B42" s="65"/>
      <c r="C42" s="87"/>
      <c r="D42" s="66"/>
      <c r="E42" s="37"/>
      <c r="F42" s="65"/>
      <c r="G42" s="92"/>
      <c r="H42" s="66"/>
      <c r="I42" s="67"/>
      <c r="J42" s="69"/>
      <c r="K42" s="68"/>
      <c r="L42" s="150">
        <v>8.750077649684982</v>
      </c>
    </row>
    <row r="43" spans="1:12" s="3" customFormat="1" ht="16.5" thickBot="1">
      <c r="A43" s="48" t="s">
        <v>130</v>
      </c>
      <c r="B43" s="65"/>
      <c r="C43" s="87"/>
      <c r="D43" s="66"/>
      <c r="E43" s="37"/>
      <c r="F43" s="65"/>
      <c r="G43" s="92"/>
      <c r="H43" s="66"/>
      <c r="I43" s="67"/>
      <c r="J43" s="69"/>
      <c r="K43" s="68"/>
      <c r="L43" s="149">
        <f>SUM(L41:L42)</f>
        <v>12.239132562083144</v>
      </c>
    </row>
    <row r="44" spans="1:12" s="1" customFormat="1" ht="16.5" thickBot="1">
      <c r="A44" s="48"/>
      <c r="B44" s="49"/>
      <c r="C44" s="85"/>
      <c r="D44" s="51"/>
      <c r="E44" s="48"/>
      <c r="F44" s="49"/>
      <c r="G44" s="90"/>
      <c r="H44" s="51"/>
      <c r="I44" s="72"/>
      <c r="J44" s="54"/>
      <c r="K44" s="73"/>
      <c r="L44" s="151"/>
    </row>
    <row r="45" spans="1:12" ht="15" customHeight="1">
      <c r="A45" s="37"/>
      <c r="B45" s="38"/>
      <c r="C45" s="83"/>
      <c r="D45" s="40"/>
      <c r="E45" s="37"/>
      <c r="F45" s="38"/>
      <c r="G45" s="88"/>
      <c r="H45" s="40"/>
      <c r="I45" s="55"/>
      <c r="J45" s="57"/>
      <c r="K45" s="56"/>
      <c r="L45" s="149"/>
    </row>
    <row r="46" spans="1:12" ht="16.5" thickBot="1">
      <c r="A46" s="48" t="s">
        <v>21</v>
      </c>
      <c r="B46" s="49">
        <f>+B11+B21+B37+B41</f>
        <v>8406.498202924447</v>
      </c>
      <c r="C46" s="85"/>
      <c r="D46" s="51">
        <f>D11+D21+D41</f>
        <v>116.56485557050871</v>
      </c>
      <c r="E46" s="48" t="s">
        <v>21</v>
      </c>
      <c r="F46" s="52">
        <f>F21+F37+F41</f>
        <v>11.195765029273884</v>
      </c>
      <c r="G46" s="178"/>
      <c r="H46" s="51">
        <f>H21+H37+H41</f>
        <v>52.63198195789852</v>
      </c>
      <c r="I46" s="52">
        <f>+I11+I21+I37+I41</f>
        <v>5.546074208824565</v>
      </c>
      <c r="J46" s="54"/>
      <c r="K46" s="51">
        <f>+K11+K21+K37+K41</f>
        <v>60.58099829387592</v>
      </c>
      <c r="L46" s="151">
        <f>+L11+L21+L37+L43</f>
        <v>238.52791347196816</v>
      </c>
    </row>
    <row r="47" spans="1:12" ht="6" customHeight="1">
      <c r="A47" s="37"/>
      <c r="B47" s="38"/>
      <c r="C47" s="83"/>
      <c r="D47" s="40"/>
      <c r="E47" s="37"/>
      <c r="F47" s="38"/>
      <c r="G47" s="88"/>
      <c r="H47" s="40"/>
      <c r="I47" s="55"/>
      <c r="J47" s="57"/>
      <c r="K47" s="57"/>
      <c r="L47" s="179"/>
    </row>
    <row r="48" spans="1:12" s="4" customFormat="1" ht="20.25">
      <c r="A48" s="7" t="s">
        <v>121</v>
      </c>
      <c r="B48" s="79"/>
      <c r="C48" s="80"/>
      <c r="D48" s="14"/>
      <c r="E48" s="78"/>
      <c r="F48" s="79"/>
      <c r="G48" s="96"/>
      <c r="H48" s="14"/>
      <c r="I48" s="79"/>
      <c r="J48" s="80"/>
      <c r="K48" s="14"/>
      <c r="L48" s="99"/>
    </row>
    <row r="49" spans="1:12" s="4" customFormat="1" ht="20.25">
      <c r="A49" s="7" t="s">
        <v>122</v>
      </c>
      <c r="B49" s="79"/>
      <c r="C49" s="95"/>
      <c r="D49" s="14"/>
      <c r="E49" s="78"/>
      <c r="F49" s="79"/>
      <c r="G49" s="96"/>
      <c r="H49" s="14"/>
      <c r="I49" s="79"/>
      <c r="J49" s="80"/>
      <c r="K49" s="14"/>
      <c r="L49" s="99"/>
    </row>
    <row r="50" spans="1:12" s="4" customFormat="1" ht="20.25">
      <c r="A50" s="7"/>
      <c r="B50" s="79"/>
      <c r="C50" s="95"/>
      <c r="D50" s="14"/>
      <c r="E50" s="78"/>
      <c r="F50" s="79"/>
      <c r="G50" s="96"/>
      <c r="H50" s="14"/>
      <c r="I50" s="79"/>
      <c r="J50" s="80"/>
      <c r="K50" s="14"/>
      <c r="L50" s="99"/>
    </row>
  </sheetData>
  <sheetProtection/>
  <mergeCells count="3">
    <mergeCell ref="I4:K4"/>
    <mergeCell ref="F4:H4"/>
    <mergeCell ref="B4:D4"/>
  </mergeCells>
  <printOptions horizontalCentered="1" verticalCentered="1"/>
  <pageMargins left="0.15748031496062992" right="0.15748031496062992" top="0.15748031496062992" bottom="0.4724409448818898" header="0.15748031496062992" footer="0.15748031496062992"/>
  <pageSetup fitToHeight="1" fitToWidth="1" horizontalDpi="600" verticalDpi="600" orientation="landscape" paperSize="3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Nova Scotia Power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 </dc:title>
  <dc:subject/>
  <dc:creator>Voytek Grus</dc:creator>
  <cp:keywords/>
  <dc:description/>
  <cp:lastModifiedBy>SUTHERLAND, LAURA</cp:lastModifiedBy>
  <cp:lastPrinted>2015-08-27T19:39:10Z</cp:lastPrinted>
  <dcterms:created xsi:type="dcterms:W3CDTF">2001-11-26T16:08:51Z</dcterms:created>
  <dcterms:modified xsi:type="dcterms:W3CDTF">2015-09-01T12:24:36Z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opic">
    <vt:lpwstr>Distribution Tariff</vt:lpwstr>
  </property>
  <property fmtid="{D5CDD505-2E9C-101B-9397-08002B2CF9AE}" pid="3" name="Status_">
    <vt:lpwstr>31</vt:lpwstr>
  </property>
  <property fmtid="{D5CDD505-2E9C-101B-9397-08002B2CF9AE}" pid="4" name="Order">
    <vt:lpwstr>4900.00000000000</vt:lpwstr>
  </property>
  <property fmtid="{D5CDD505-2E9C-101B-9397-08002B2CF9AE}" pid="5" name="Date Filed">
    <vt:lpwstr>2015-05-21T00:00:00Z</vt:lpwstr>
  </property>
  <property fmtid="{D5CDD505-2E9C-101B-9397-08002B2CF9AE}" pid="6" name="Notes0">
    <vt:lpwstr/>
  </property>
  <property fmtid="{D5CDD505-2E9C-101B-9397-08002B2CF9AE}" pid="7" name="Project team notes">
    <vt:lpwstr>revised version of App D of May 21 2015 to update TOD charge</vt:lpwstr>
  </property>
  <property fmtid="{D5CDD505-2E9C-101B-9397-08002B2CF9AE}" pid="8" name="Appendix name">
    <vt:lpwstr>Proposed Distribution Tariff</vt:lpwstr>
  </property>
  <property fmtid="{D5CDD505-2E9C-101B-9397-08002B2CF9AE}" pid="9" name="Appendix Number">
    <vt:lpwstr>017A</vt:lpwstr>
  </property>
</Properties>
</file>